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udget Performance\2023 June\"/>
    </mc:Choice>
  </mc:AlternateContent>
  <bookViews>
    <workbookView xWindow="0" yWindow="0" windowWidth="23040" windowHeight="8496"/>
  </bookViews>
  <sheets>
    <sheet name="COTELCO-PPALMA" sheetId="2" r:id="rId1"/>
    <sheet name="COTELCO" sheetId="3" r:id="rId2"/>
    <sheet name="SOCOTECO 1" sheetId="4" r:id="rId3"/>
    <sheet name="SOCOTECO 2" sheetId="5" r:id="rId4"/>
    <sheet name="SUKELCO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1">COTELCO!$1:$12</definedName>
    <definedName name="_xlnm.Print_Titles" localSheetId="0">'COTELCO-PPALMA'!$1:$12</definedName>
    <definedName name="_xlnm.Print_Titles" localSheetId="2">'SOCOTECO 1'!$1:$12</definedName>
    <definedName name="_xlnm.Print_Titles" localSheetId="3">'SOCOTECO 2'!$1:$12</definedName>
    <definedName name="_xlnm.Print_Titles" localSheetId="4">SUKELCO!$1:$12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6" l="1"/>
  <c r="B97" i="6"/>
  <c r="D97" i="6" s="1"/>
  <c r="E97" i="6" s="1"/>
  <c r="B96" i="6"/>
  <c r="B95" i="6"/>
  <c r="B94" i="6"/>
  <c r="D94" i="6" s="1"/>
  <c r="E94" i="6" s="1"/>
  <c r="B93" i="6"/>
  <c r="D93" i="6" s="1"/>
  <c r="E93" i="6" s="1"/>
  <c r="B92" i="6"/>
  <c r="D92" i="6" s="1"/>
  <c r="E92" i="6" s="1"/>
  <c r="B91" i="6"/>
  <c r="B98" i="6" s="1"/>
  <c r="D86" i="6"/>
  <c r="E86" i="6" s="1"/>
  <c r="B86" i="6"/>
  <c r="B85" i="6"/>
  <c r="D85" i="6" s="1"/>
  <c r="E85" i="6" s="1"/>
  <c r="B84" i="6"/>
  <c r="B81" i="6"/>
  <c r="B80" i="6"/>
  <c r="B79" i="6"/>
  <c r="D79" i="6" s="1"/>
  <c r="E79" i="6" s="1"/>
  <c r="B78" i="6"/>
  <c r="D78" i="6" s="1"/>
  <c r="E78" i="6" s="1"/>
  <c r="B77" i="6"/>
  <c r="D77" i="6" s="1"/>
  <c r="E77" i="6" s="1"/>
  <c r="B76" i="6"/>
  <c r="D76" i="6" s="1"/>
  <c r="E76" i="6" s="1"/>
  <c r="B75" i="6"/>
  <c r="D75" i="6" s="1"/>
  <c r="E75" i="6" s="1"/>
  <c r="B74" i="6"/>
  <c r="D74" i="6" s="1"/>
  <c r="E74" i="6" s="1"/>
  <c r="B73" i="6"/>
  <c r="B72" i="6"/>
  <c r="D72" i="6" s="1"/>
  <c r="E72" i="6" s="1"/>
  <c r="B71" i="6"/>
  <c r="B70" i="6"/>
  <c r="D67" i="6"/>
  <c r="E67" i="6" s="1"/>
  <c r="B67" i="6"/>
  <c r="B66" i="6"/>
  <c r="D66" i="6" s="1"/>
  <c r="E66" i="6" s="1"/>
  <c r="B65" i="6"/>
  <c r="D65" i="6" s="1"/>
  <c r="E65" i="6" s="1"/>
  <c r="B64" i="6"/>
  <c r="B63" i="6"/>
  <c r="B61" i="6"/>
  <c r="D61" i="6" s="1"/>
  <c r="E61" i="6" s="1"/>
  <c r="B60" i="6"/>
  <c r="B59" i="6"/>
  <c r="D59" i="6" s="1"/>
  <c r="E59" i="6" s="1"/>
  <c r="B58" i="6"/>
  <c r="D58" i="6" s="1"/>
  <c r="E58" i="6" s="1"/>
  <c r="B57" i="6"/>
  <c r="D57" i="6" s="1"/>
  <c r="E57" i="6" s="1"/>
  <c r="B56" i="6"/>
  <c r="D56" i="6" s="1"/>
  <c r="E56" i="6" s="1"/>
  <c r="B55" i="6"/>
  <c r="B54" i="6"/>
  <c r="D54" i="6" s="1"/>
  <c r="E54" i="6" s="1"/>
  <c r="B53" i="6"/>
  <c r="B52" i="6"/>
  <c r="D52" i="6" s="1"/>
  <c r="E52" i="6" s="1"/>
  <c r="B51" i="6"/>
  <c r="D51" i="6" s="1"/>
  <c r="E51" i="6" s="1"/>
  <c r="B50" i="6"/>
  <c r="D50" i="6" s="1"/>
  <c r="E50" i="6" s="1"/>
  <c r="B49" i="6"/>
  <c r="B48" i="6"/>
  <c r="D48" i="6" s="1"/>
  <c r="E48" i="6" s="1"/>
  <c r="B47" i="6"/>
  <c r="D47" i="6" s="1"/>
  <c r="E47" i="6" s="1"/>
  <c r="B46" i="6"/>
  <c r="B45" i="6"/>
  <c r="B42" i="6"/>
  <c r="B41" i="6"/>
  <c r="B40" i="6"/>
  <c r="B39" i="6"/>
  <c r="D39" i="6" s="1"/>
  <c r="E39" i="6" s="1"/>
  <c r="B38" i="6"/>
  <c r="D38" i="6" s="1"/>
  <c r="E38" i="6" s="1"/>
  <c r="D37" i="6"/>
  <c r="E37" i="6" s="1"/>
  <c r="B37" i="6"/>
  <c r="B36" i="6"/>
  <c r="D36" i="6" s="1"/>
  <c r="E36" i="6" s="1"/>
  <c r="B35" i="6"/>
  <c r="D35" i="6" s="1"/>
  <c r="E35" i="6" s="1"/>
  <c r="B34" i="6"/>
  <c r="B33" i="6"/>
  <c r="B32" i="6"/>
  <c r="D32" i="6" s="1"/>
  <c r="E32" i="6" s="1"/>
  <c r="B31" i="6"/>
  <c r="D31" i="6" s="1"/>
  <c r="E31" i="6" s="1"/>
  <c r="B30" i="6"/>
  <c r="B29" i="6"/>
  <c r="B28" i="6"/>
  <c r="B27" i="6"/>
  <c r="D27" i="6" s="1"/>
  <c r="E27" i="6" s="1"/>
  <c r="B26" i="6"/>
  <c r="D26" i="6" s="1"/>
  <c r="E26" i="6" s="1"/>
  <c r="B25" i="6"/>
  <c r="D25" i="6" s="1"/>
  <c r="E25" i="6" s="1"/>
  <c r="B24" i="6"/>
  <c r="D24" i="6" s="1"/>
  <c r="E24" i="6" s="1"/>
  <c r="B23" i="6"/>
  <c r="D23" i="6" s="1"/>
  <c r="E23" i="6" s="1"/>
  <c r="B22" i="6"/>
  <c r="D22" i="6" s="1"/>
  <c r="E22" i="6" s="1"/>
  <c r="B21" i="6"/>
  <c r="B20" i="6"/>
  <c r="B19" i="6"/>
  <c r="B18" i="6"/>
  <c r="D18" i="6" s="1"/>
  <c r="E18" i="6" s="1"/>
  <c r="B17" i="6"/>
  <c r="B16" i="6"/>
  <c r="B13" i="6"/>
  <c r="B9" i="6"/>
  <c r="B82" i="6" l="1"/>
  <c r="B68" i="6"/>
  <c r="D64" i="6"/>
  <c r="E64" i="6" s="1"/>
  <c r="D71" i="6"/>
  <c r="E71" i="6" s="1"/>
  <c r="B88" i="6"/>
  <c r="B99" i="6" s="1"/>
  <c r="B101" i="6" s="1"/>
  <c r="D20" i="6"/>
  <c r="E20" i="6" s="1"/>
  <c r="D29" i="6"/>
  <c r="E29" i="6" s="1"/>
  <c r="D30" i="6"/>
  <c r="E30" i="6" s="1"/>
  <c r="D81" i="6"/>
  <c r="E81" i="6" s="1"/>
  <c r="D96" i="6"/>
  <c r="E96" i="6" s="1"/>
  <c r="D40" i="6"/>
  <c r="E40" i="6" s="1"/>
  <c r="D73" i="6"/>
  <c r="E73" i="6" s="1"/>
  <c r="D49" i="6"/>
  <c r="E49" i="6" s="1"/>
  <c r="D53" i="6"/>
  <c r="E53" i="6" s="1"/>
  <c r="B87" i="6"/>
  <c r="D33" i="6"/>
  <c r="E33" i="6" s="1"/>
  <c r="D34" i="6"/>
  <c r="E34" i="6" s="1"/>
  <c r="D17" i="6"/>
  <c r="E17" i="6" s="1"/>
  <c r="D41" i="6"/>
  <c r="E41" i="6" s="1"/>
  <c r="D84" i="6"/>
  <c r="E84" i="6" s="1"/>
  <c r="D21" i="6"/>
  <c r="E21" i="6" s="1"/>
  <c r="D80" i="6"/>
  <c r="E80" i="6" s="1"/>
  <c r="D28" i="6"/>
  <c r="E28" i="6" s="1"/>
  <c r="D45" i="6"/>
  <c r="E45" i="6" s="1"/>
  <c r="D60" i="6"/>
  <c r="E60" i="6" s="1"/>
  <c r="D95" i="6"/>
  <c r="E95" i="6" s="1"/>
  <c r="D55" i="6"/>
  <c r="E55" i="6" s="1"/>
  <c r="B100" i="5"/>
  <c r="B97" i="5"/>
  <c r="D97" i="5" s="1"/>
  <c r="E97" i="5" s="1"/>
  <c r="B96" i="5"/>
  <c r="D96" i="5" s="1"/>
  <c r="E96" i="5" s="1"/>
  <c r="B95" i="5"/>
  <c r="D95" i="5" s="1"/>
  <c r="E95" i="5" s="1"/>
  <c r="D94" i="5"/>
  <c r="E94" i="5" s="1"/>
  <c r="B94" i="5"/>
  <c r="B93" i="5"/>
  <c r="D93" i="5" s="1"/>
  <c r="E93" i="5" s="1"/>
  <c r="B92" i="5"/>
  <c r="B91" i="5"/>
  <c r="D91" i="5" s="1"/>
  <c r="E91" i="5" s="1"/>
  <c r="B86" i="5"/>
  <c r="B85" i="5"/>
  <c r="D85" i="5" s="1"/>
  <c r="E85" i="5" s="1"/>
  <c r="B84" i="5"/>
  <c r="B87" i="5" s="1"/>
  <c r="D81" i="5"/>
  <c r="E81" i="5" s="1"/>
  <c r="B81" i="5"/>
  <c r="B80" i="5"/>
  <c r="B79" i="5"/>
  <c r="D79" i="5" s="1"/>
  <c r="E79" i="5" s="1"/>
  <c r="B78" i="5"/>
  <c r="D78" i="5" s="1"/>
  <c r="E78" i="5" s="1"/>
  <c r="B77" i="5"/>
  <c r="B76" i="5"/>
  <c r="D76" i="5" s="1"/>
  <c r="E76" i="5" s="1"/>
  <c r="B75" i="5"/>
  <c r="D75" i="5" s="1"/>
  <c r="E75" i="5" s="1"/>
  <c r="D74" i="5"/>
  <c r="E74" i="5" s="1"/>
  <c r="B74" i="5"/>
  <c r="B73" i="5"/>
  <c r="B72" i="5"/>
  <c r="D72" i="5" s="1"/>
  <c r="E72" i="5" s="1"/>
  <c r="B71" i="5"/>
  <c r="B70" i="5"/>
  <c r="B67" i="5"/>
  <c r="D67" i="5" s="1"/>
  <c r="E67" i="5" s="1"/>
  <c r="B66" i="5"/>
  <c r="B65" i="5"/>
  <c r="D65" i="5" s="1"/>
  <c r="E65" i="5" s="1"/>
  <c r="D64" i="5"/>
  <c r="E64" i="5" s="1"/>
  <c r="B64" i="5"/>
  <c r="B63" i="5"/>
  <c r="B61" i="5"/>
  <c r="B60" i="5"/>
  <c r="D60" i="5" s="1"/>
  <c r="E60" i="5" s="1"/>
  <c r="B59" i="5"/>
  <c r="B58" i="5"/>
  <c r="D58" i="5" s="1"/>
  <c r="E58" i="5" s="1"/>
  <c r="B57" i="5"/>
  <c r="D57" i="5" s="1"/>
  <c r="E57" i="5" s="1"/>
  <c r="B56" i="5"/>
  <c r="D56" i="5" s="1"/>
  <c r="E56" i="5" s="1"/>
  <c r="B55" i="5"/>
  <c r="B54" i="5"/>
  <c r="D54" i="5" s="1"/>
  <c r="E54" i="5" s="1"/>
  <c r="B53" i="5"/>
  <c r="D53" i="5" s="1"/>
  <c r="E53" i="5" s="1"/>
  <c r="B52" i="5"/>
  <c r="D52" i="5" s="1"/>
  <c r="E52" i="5" s="1"/>
  <c r="B51" i="5"/>
  <c r="D51" i="5" s="1"/>
  <c r="E51" i="5" s="1"/>
  <c r="B50" i="5"/>
  <c r="D50" i="5" s="1"/>
  <c r="E50" i="5" s="1"/>
  <c r="B49" i="5"/>
  <c r="B48" i="5"/>
  <c r="B47" i="5"/>
  <c r="D47" i="5" s="1"/>
  <c r="E47" i="5" s="1"/>
  <c r="B46" i="5"/>
  <c r="B45" i="5"/>
  <c r="B42" i="5"/>
  <c r="B41" i="5"/>
  <c r="D40" i="5"/>
  <c r="E40" i="5" s="1"/>
  <c r="B40" i="5"/>
  <c r="B39" i="5"/>
  <c r="D39" i="5" s="1"/>
  <c r="E39" i="5" s="1"/>
  <c r="B38" i="5"/>
  <c r="D38" i="5" s="1"/>
  <c r="E38" i="5" s="1"/>
  <c r="B37" i="5"/>
  <c r="D37" i="5" s="1"/>
  <c r="E37" i="5" s="1"/>
  <c r="B36" i="5"/>
  <c r="B35" i="5"/>
  <c r="D35" i="5" s="1"/>
  <c r="E35" i="5" s="1"/>
  <c r="B34" i="5"/>
  <c r="B33" i="5"/>
  <c r="D32" i="5"/>
  <c r="E32" i="5" s="1"/>
  <c r="B32" i="5"/>
  <c r="B31" i="5"/>
  <c r="D31" i="5" s="1"/>
  <c r="E31" i="5" s="1"/>
  <c r="B30" i="5"/>
  <c r="B29" i="5"/>
  <c r="B28" i="5"/>
  <c r="B27" i="5"/>
  <c r="D27" i="5" s="1"/>
  <c r="E27" i="5" s="1"/>
  <c r="B26" i="5"/>
  <c r="D26" i="5" s="1"/>
  <c r="E26" i="5" s="1"/>
  <c r="B25" i="5"/>
  <c r="D25" i="5" s="1"/>
  <c r="E25" i="5" s="1"/>
  <c r="B24" i="5"/>
  <c r="D24" i="5" s="1"/>
  <c r="E24" i="5" s="1"/>
  <c r="B23" i="5"/>
  <c r="D23" i="5" s="1"/>
  <c r="E23" i="5" s="1"/>
  <c r="B22" i="5"/>
  <c r="D22" i="5" s="1"/>
  <c r="E22" i="5" s="1"/>
  <c r="B21" i="5"/>
  <c r="D21" i="5" s="1"/>
  <c r="E21" i="5" s="1"/>
  <c r="D19" i="5"/>
  <c r="E19" i="5" s="1"/>
  <c r="B20" i="5"/>
  <c r="D20" i="5" s="1"/>
  <c r="E20" i="5" s="1"/>
  <c r="B19" i="5"/>
  <c r="B18" i="5"/>
  <c r="B17" i="5"/>
  <c r="B16" i="5"/>
  <c r="B13" i="5"/>
  <c r="B9" i="5"/>
  <c r="B98" i="5" l="1"/>
  <c r="D98" i="5" s="1"/>
  <c r="E98" i="5" s="1"/>
  <c r="B68" i="5"/>
  <c r="D41" i="5"/>
  <c r="E41" i="5" s="1"/>
  <c r="D48" i="5"/>
  <c r="E48" i="5" s="1"/>
  <c r="D59" i="5"/>
  <c r="E59" i="5" s="1"/>
  <c r="D66" i="5"/>
  <c r="E66" i="5" s="1"/>
  <c r="D71" i="5"/>
  <c r="E71" i="5" s="1"/>
  <c r="D80" i="5"/>
  <c r="E80" i="5" s="1"/>
  <c r="D87" i="5"/>
  <c r="E87" i="5" s="1"/>
  <c r="D84" i="5"/>
  <c r="E84" i="5" s="1"/>
  <c r="D18" i="5"/>
  <c r="E18" i="5" s="1"/>
  <c r="D45" i="5"/>
  <c r="E45" i="5" s="1"/>
  <c r="D63" i="5"/>
  <c r="E63" i="5" s="1"/>
  <c r="D77" i="5"/>
  <c r="E77" i="5" s="1"/>
  <c r="D92" i="5"/>
  <c r="E92" i="5" s="1"/>
  <c r="D19" i="6"/>
  <c r="E19" i="6" s="1"/>
  <c r="D36" i="5"/>
  <c r="E36" i="5" s="1"/>
  <c r="D49" i="5"/>
  <c r="E49" i="5" s="1"/>
  <c r="B82" i="5"/>
  <c r="B88" i="5" s="1"/>
  <c r="B99" i="5" s="1"/>
  <c r="B101" i="5" s="1"/>
  <c r="D61" i="5"/>
  <c r="E61" i="5" s="1"/>
  <c r="D46" i="5"/>
  <c r="E46" i="5" s="1"/>
  <c r="D55" i="5"/>
  <c r="E55" i="5" s="1"/>
  <c r="D17" i="5"/>
  <c r="E17" i="5" s="1"/>
  <c r="D28" i="5"/>
  <c r="E28" i="5" s="1"/>
  <c r="D30" i="5"/>
  <c r="E30" i="5" s="1"/>
  <c r="D73" i="5"/>
  <c r="E73" i="5" s="1"/>
  <c r="D86" i="5"/>
  <c r="E86" i="5" s="1"/>
  <c r="D29" i="5"/>
  <c r="E29" i="5" s="1"/>
  <c r="D87" i="6"/>
  <c r="E87" i="6" s="1"/>
  <c r="D68" i="5"/>
  <c r="E68" i="5" s="1"/>
  <c r="D68" i="6"/>
  <c r="E68" i="6" s="1"/>
  <c r="D63" i="6"/>
  <c r="E63" i="6" s="1"/>
  <c r="D91" i="6"/>
  <c r="E91" i="6" s="1"/>
  <c r="D98" i="6"/>
  <c r="E98" i="6" s="1"/>
  <c r="B100" i="4"/>
  <c r="B97" i="4"/>
  <c r="D97" i="4" s="1"/>
  <c r="E97" i="4" s="1"/>
  <c r="B96" i="4"/>
  <c r="D96" i="4" s="1"/>
  <c r="E96" i="4" s="1"/>
  <c r="B95" i="4"/>
  <c r="D95" i="4" s="1"/>
  <c r="E95" i="4" s="1"/>
  <c r="B94" i="4"/>
  <c r="D94" i="4" s="1"/>
  <c r="E94" i="4" s="1"/>
  <c r="B93" i="4"/>
  <c r="D93" i="4" s="1"/>
  <c r="E93" i="4" s="1"/>
  <c r="B92" i="4"/>
  <c r="B91" i="4"/>
  <c r="B86" i="4"/>
  <c r="D86" i="4" s="1"/>
  <c r="E86" i="4" s="1"/>
  <c r="B85" i="4"/>
  <c r="D85" i="4" s="1"/>
  <c r="E85" i="4" s="1"/>
  <c r="B84" i="4"/>
  <c r="B87" i="4" s="1"/>
  <c r="B81" i="4"/>
  <c r="D81" i="4" s="1"/>
  <c r="E81" i="4" s="1"/>
  <c r="B80" i="4"/>
  <c r="D80" i="4" s="1"/>
  <c r="E80" i="4" s="1"/>
  <c r="B79" i="4"/>
  <c r="D79" i="4" s="1"/>
  <c r="E79" i="4" s="1"/>
  <c r="B78" i="4"/>
  <c r="D78" i="4" s="1"/>
  <c r="E78" i="4" s="1"/>
  <c r="B77" i="4"/>
  <c r="D77" i="4" s="1"/>
  <c r="E77" i="4" s="1"/>
  <c r="B76" i="4"/>
  <c r="D76" i="4" s="1"/>
  <c r="E76" i="4" s="1"/>
  <c r="B75" i="4"/>
  <c r="D75" i="4" s="1"/>
  <c r="E75" i="4" s="1"/>
  <c r="B74" i="4"/>
  <c r="D74" i="4" s="1"/>
  <c r="E74" i="4" s="1"/>
  <c r="B73" i="4"/>
  <c r="D73" i="4" s="1"/>
  <c r="E73" i="4" s="1"/>
  <c r="B72" i="4"/>
  <c r="D72" i="4" s="1"/>
  <c r="E72" i="4" s="1"/>
  <c r="B71" i="4"/>
  <c r="D71" i="4" s="1"/>
  <c r="E71" i="4" s="1"/>
  <c r="B70" i="4"/>
  <c r="B67" i="4"/>
  <c r="D67" i="4" s="1"/>
  <c r="E67" i="4" s="1"/>
  <c r="B66" i="4"/>
  <c r="D66" i="4" s="1"/>
  <c r="E66" i="4" s="1"/>
  <c r="D65" i="4"/>
  <c r="E65" i="4" s="1"/>
  <c r="B65" i="4"/>
  <c r="B64" i="4"/>
  <c r="D64" i="4" s="1"/>
  <c r="E64" i="4" s="1"/>
  <c r="B63" i="4"/>
  <c r="B61" i="4"/>
  <c r="D61" i="4" s="1"/>
  <c r="E61" i="4" s="1"/>
  <c r="B60" i="4"/>
  <c r="D60" i="4" s="1"/>
  <c r="E60" i="4" s="1"/>
  <c r="B59" i="4"/>
  <c r="D59" i="4" s="1"/>
  <c r="E59" i="4" s="1"/>
  <c r="B58" i="4"/>
  <c r="B57" i="4"/>
  <c r="D57" i="4" s="1"/>
  <c r="E57" i="4" s="1"/>
  <c r="B56" i="4"/>
  <c r="D56" i="4" s="1"/>
  <c r="E56" i="4" s="1"/>
  <c r="B55" i="4"/>
  <c r="D55" i="4" s="1"/>
  <c r="E55" i="4" s="1"/>
  <c r="B54" i="4"/>
  <c r="D54" i="4" s="1"/>
  <c r="E54" i="4" s="1"/>
  <c r="B53" i="4"/>
  <c r="B52" i="4"/>
  <c r="D52" i="4" s="1"/>
  <c r="E52" i="4" s="1"/>
  <c r="B51" i="4"/>
  <c r="D51" i="4" s="1"/>
  <c r="E51" i="4" s="1"/>
  <c r="B50" i="4"/>
  <c r="D50" i="4" s="1"/>
  <c r="E50" i="4" s="1"/>
  <c r="B49" i="4"/>
  <c r="D49" i="4" s="1"/>
  <c r="E49" i="4" s="1"/>
  <c r="B48" i="4"/>
  <c r="D48" i="4" s="1"/>
  <c r="E48" i="4" s="1"/>
  <c r="B47" i="4"/>
  <c r="D47" i="4" s="1"/>
  <c r="E47" i="4" s="1"/>
  <c r="B46" i="4"/>
  <c r="B45" i="4"/>
  <c r="D45" i="4" s="1"/>
  <c r="E45" i="4" s="1"/>
  <c r="B42" i="4"/>
  <c r="B41" i="4"/>
  <c r="D41" i="4" s="1"/>
  <c r="E41" i="4" s="1"/>
  <c r="B40" i="4"/>
  <c r="D40" i="4" s="1"/>
  <c r="E40" i="4" s="1"/>
  <c r="B39" i="4"/>
  <c r="D39" i="4" s="1"/>
  <c r="E39" i="4" s="1"/>
  <c r="B38" i="4"/>
  <c r="D38" i="4" s="1"/>
  <c r="E38" i="4" s="1"/>
  <c r="B37" i="4"/>
  <c r="D37" i="4" s="1"/>
  <c r="E37" i="4" s="1"/>
  <c r="B36" i="4"/>
  <c r="D36" i="4" s="1"/>
  <c r="E36" i="4" s="1"/>
  <c r="B35" i="4"/>
  <c r="D35" i="4" s="1"/>
  <c r="E35" i="4" s="1"/>
  <c r="B34" i="4"/>
  <c r="B33" i="4"/>
  <c r="B32" i="4"/>
  <c r="D32" i="4" s="1"/>
  <c r="E32" i="4" s="1"/>
  <c r="B31" i="4"/>
  <c r="D31" i="4" s="1"/>
  <c r="E31" i="4" s="1"/>
  <c r="B30" i="4"/>
  <c r="D30" i="4" s="1"/>
  <c r="E30" i="4" s="1"/>
  <c r="B29" i="4"/>
  <c r="B28" i="4"/>
  <c r="D28" i="4" s="1"/>
  <c r="E28" i="4" s="1"/>
  <c r="B27" i="4"/>
  <c r="D27" i="4" s="1"/>
  <c r="E27" i="4" s="1"/>
  <c r="B26" i="4"/>
  <c r="D26" i="4" s="1"/>
  <c r="E26" i="4" s="1"/>
  <c r="B25" i="4"/>
  <c r="D25" i="4" s="1"/>
  <c r="E25" i="4" s="1"/>
  <c r="D24" i="4"/>
  <c r="E24" i="4" s="1"/>
  <c r="B24" i="4"/>
  <c r="B23" i="4"/>
  <c r="D23" i="4" s="1"/>
  <c r="E23" i="4" s="1"/>
  <c r="B22" i="4"/>
  <c r="D22" i="4" s="1"/>
  <c r="E22" i="4" s="1"/>
  <c r="B21" i="4"/>
  <c r="D21" i="4" s="1"/>
  <c r="E21" i="4" s="1"/>
  <c r="B20" i="4"/>
  <c r="B19" i="4"/>
  <c r="B18" i="4"/>
  <c r="D18" i="4" s="1"/>
  <c r="E18" i="4" s="1"/>
  <c r="B17" i="4"/>
  <c r="B16" i="4"/>
  <c r="B13" i="4"/>
  <c r="B9" i="4"/>
  <c r="B82" i="4" l="1"/>
  <c r="D84" i="4"/>
  <c r="E84" i="4" s="1"/>
  <c r="B68" i="4"/>
  <c r="B88" i="4" s="1"/>
  <c r="B98" i="4"/>
  <c r="D91" i="4"/>
  <c r="E91" i="4" s="1"/>
  <c r="D17" i="4"/>
  <c r="E17" i="4" s="1"/>
  <c r="D46" i="4"/>
  <c r="E46" i="4" s="1"/>
  <c r="D68" i="4"/>
  <c r="E68" i="4" s="1"/>
  <c r="B99" i="4"/>
  <c r="B101" i="4" s="1"/>
  <c r="D98" i="4"/>
  <c r="E98" i="4" s="1"/>
  <c r="D20" i="4"/>
  <c r="E20" i="4" s="1"/>
  <c r="D19" i="4"/>
  <c r="E19" i="4" s="1"/>
  <c r="D53" i="4"/>
  <c r="E53" i="4" s="1"/>
  <c r="D34" i="4"/>
  <c r="E34" i="4" s="1"/>
  <c r="D33" i="4"/>
  <c r="E33" i="4" s="1"/>
  <c r="D58" i="4"/>
  <c r="E58" i="4" s="1"/>
  <c r="D92" i="4"/>
  <c r="E92" i="4" s="1"/>
  <c r="D63" i="4"/>
  <c r="E63" i="4" s="1"/>
  <c r="D33" i="5"/>
  <c r="E33" i="5" s="1"/>
  <c r="D34" i="5"/>
  <c r="E34" i="5" s="1"/>
  <c r="D70" i="5"/>
  <c r="E70" i="5" s="1"/>
  <c r="D82" i="5"/>
  <c r="E82" i="5" s="1"/>
  <c r="D29" i="4"/>
  <c r="E29" i="4" s="1"/>
  <c r="D16" i="6"/>
  <c r="E16" i="6" s="1"/>
  <c r="D88" i="5"/>
  <c r="E88" i="5" s="1"/>
  <c r="D87" i="4"/>
  <c r="E87" i="4" s="1"/>
  <c r="D46" i="6"/>
  <c r="E46" i="6" s="1"/>
  <c r="D82" i="6"/>
  <c r="E82" i="6" s="1"/>
  <c r="D70" i="6"/>
  <c r="E70" i="6" s="1"/>
  <c r="B100" i="3"/>
  <c r="B97" i="3"/>
  <c r="D97" i="3" s="1"/>
  <c r="E97" i="3" s="1"/>
  <c r="B96" i="3"/>
  <c r="D96" i="3" s="1"/>
  <c r="E96" i="3" s="1"/>
  <c r="B95" i="3"/>
  <c r="D95" i="3" s="1"/>
  <c r="E95" i="3" s="1"/>
  <c r="B94" i="3"/>
  <c r="D94" i="3" s="1"/>
  <c r="E94" i="3" s="1"/>
  <c r="B93" i="3"/>
  <c r="D93" i="3" s="1"/>
  <c r="E93" i="3" s="1"/>
  <c r="D92" i="3"/>
  <c r="E92" i="3" s="1"/>
  <c r="B92" i="3"/>
  <c r="B91" i="3"/>
  <c r="B86" i="3"/>
  <c r="D86" i="3" s="1"/>
  <c r="E86" i="3" s="1"/>
  <c r="B85" i="3"/>
  <c r="D85" i="3" s="1"/>
  <c r="E85" i="3" s="1"/>
  <c r="B84" i="3"/>
  <c r="B87" i="3" s="1"/>
  <c r="B81" i="3"/>
  <c r="D81" i="3" s="1"/>
  <c r="E81" i="3" s="1"/>
  <c r="B80" i="3"/>
  <c r="D80" i="3" s="1"/>
  <c r="E80" i="3" s="1"/>
  <c r="D79" i="3"/>
  <c r="E79" i="3" s="1"/>
  <c r="B79" i="3"/>
  <c r="B78" i="3"/>
  <c r="D78" i="3" s="1"/>
  <c r="E78" i="3" s="1"/>
  <c r="B77" i="3"/>
  <c r="D77" i="3" s="1"/>
  <c r="E77" i="3" s="1"/>
  <c r="B76" i="3"/>
  <c r="D76" i="3" s="1"/>
  <c r="E76" i="3" s="1"/>
  <c r="B75" i="3"/>
  <c r="D75" i="3" s="1"/>
  <c r="E75" i="3" s="1"/>
  <c r="B74" i="3"/>
  <c r="D73" i="3"/>
  <c r="E73" i="3" s="1"/>
  <c r="B73" i="3"/>
  <c r="B72" i="3"/>
  <c r="D72" i="3" s="1"/>
  <c r="E72" i="3" s="1"/>
  <c r="B71" i="3"/>
  <c r="B70" i="3"/>
  <c r="B67" i="3"/>
  <c r="D67" i="3" s="1"/>
  <c r="E67" i="3" s="1"/>
  <c r="B66" i="3"/>
  <c r="D66" i="3" s="1"/>
  <c r="E66" i="3" s="1"/>
  <c r="B65" i="3"/>
  <c r="D65" i="3" s="1"/>
  <c r="E65" i="3" s="1"/>
  <c r="D64" i="3"/>
  <c r="E64" i="3" s="1"/>
  <c r="B64" i="3"/>
  <c r="B63" i="3"/>
  <c r="B61" i="3"/>
  <c r="D61" i="3" s="1"/>
  <c r="E61" i="3" s="1"/>
  <c r="B60" i="3"/>
  <c r="D60" i="3" s="1"/>
  <c r="E60" i="3" s="1"/>
  <c r="B59" i="3"/>
  <c r="D59" i="3" s="1"/>
  <c r="E59" i="3" s="1"/>
  <c r="B58" i="3"/>
  <c r="B57" i="3"/>
  <c r="D57" i="3" s="1"/>
  <c r="E57" i="3" s="1"/>
  <c r="B56" i="3"/>
  <c r="D56" i="3" s="1"/>
  <c r="E56" i="3" s="1"/>
  <c r="B55" i="3"/>
  <c r="D55" i="3" s="1"/>
  <c r="E55" i="3" s="1"/>
  <c r="B54" i="3"/>
  <c r="D54" i="3" s="1"/>
  <c r="E54" i="3" s="1"/>
  <c r="B53" i="3"/>
  <c r="D53" i="3" s="1"/>
  <c r="E53" i="3" s="1"/>
  <c r="B52" i="3"/>
  <c r="D52" i="3" s="1"/>
  <c r="E52" i="3" s="1"/>
  <c r="B51" i="3"/>
  <c r="B50" i="3"/>
  <c r="B49" i="3"/>
  <c r="D49" i="3" s="1"/>
  <c r="E49" i="3" s="1"/>
  <c r="B48" i="3"/>
  <c r="D48" i="3" s="1"/>
  <c r="E48" i="3" s="1"/>
  <c r="B47" i="3"/>
  <c r="D47" i="3" s="1"/>
  <c r="E47" i="3" s="1"/>
  <c r="B46" i="3"/>
  <c r="B45" i="3"/>
  <c r="B42" i="3"/>
  <c r="B41" i="3"/>
  <c r="D41" i="3" s="1"/>
  <c r="E41" i="3" s="1"/>
  <c r="B40" i="3"/>
  <c r="B39" i="3"/>
  <c r="D39" i="3" s="1"/>
  <c r="E39" i="3" s="1"/>
  <c r="B38" i="3"/>
  <c r="D38" i="3" s="1"/>
  <c r="E38" i="3" s="1"/>
  <c r="B37" i="3"/>
  <c r="D37" i="3" s="1"/>
  <c r="E37" i="3" s="1"/>
  <c r="B36" i="3"/>
  <c r="D36" i="3" s="1"/>
  <c r="E36" i="3" s="1"/>
  <c r="D35" i="3"/>
  <c r="E35" i="3" s="1"/>
  <c r="B35" i="3"/>
  <c r="B34" i="3"/>
  <c r="B33" i="3"/>
  <c r="B32" i="3"/>
  <c r="D32" i="3" s="1"/>
  <c r="E32" i="3" s="1"/>
  <c r="B31" i="3"/>
  <c r="D31" i="3" s="1"/>
  <c r="E31" i="3" s="1"/>
  <c r="B30" i="3"/>
  <c r="B29" i="3"/>
  <c r="B28" i="3"/>
  <c r="B27" i="3"/>
  <c r="D27" i="3" s="1"/>
  <c r="E27" i="3" s="1"/>
  <c r="B26" i="3"/>
  <c r="D26" i="3" s="1"/>
  <c r="E26" i="3" s="1"/>
  <c r="B25" i="3"/>
  <c r="D25" i="3" s="1"/>
  <c r="E25" i="3" s="1"/>
  <c r="B24" i="3"/>
  <c r="D24" i="3" s="1"/>
  <c r="E24" i="3" s="1"/>
  <c r="B23" i="3"/>
  <c r="D23" i="3" s="1"/>
  <c r="E23" i="3" s="1"/>
  <c r="B22" i="3"/>
  <c r="B21" i="3"/>
  <c r="D21" i="3" s="1"/>
  <c r="E21" i="3" s="1"/>
  <c r="B20" i="3"/>
  <c r="B19" i="3"/>
  <c r="B18" i="3"/>
  <c r="B17" i="3"/>
  <c r="D17" i="3" s="1"/>
  <c r="E17" i="3" s="1"/>
  <c r="B16" i="3"/>
  <c r="B13" i="3"/>
  <c r="B9" i="3" s="1"/>
  <c r="B68" i="3" l="1"/>
  <c r="B82" i="3"/>
  <c r="B98" i="3"/>
  <c r="D74" i="3"/>
  <c r="E74" i="3" s="1"/>
  <c r="D51" i="3"/>
  <c r="E51" i="3" s="1"/>
  <c r="B88" i="3"/>
  <c r="B99" i="3" s="1"/>
  <c r="B101" i="3" s="1"/>
  <c r="D71" i="3"/>
  <c r="E71" i="3" s="1"/>
  <c r="D40" i="3"/>
  <c r="E40" i="3" s="1"/>
  <c r="D28" i="3"/>
  <c r="E28" i="3" s="1"/>
  <c r="D22" i="3"/>
  <c r="E22" i="3" s="1"/>
  <c r="D29" i="3"/>
  <c r="E29" i="3" s="1"/>
  <c r="D30" i="3"/>
  <c r="E30" i="3" s="1"/>
  <c r="D91" i="3"/>
  <c r="E91" i="3" s="1"/>
  <c r="D98" i="3"/>
  <c r="E98" i="3" s="1"/>
  <c r="D33" i="3"/>
  <c r="E33" i="3" s="1"/>
  <c r="D34" i="3"/>
  <c r="E34" i="3" s="1"/>
  <c r="D58" i="3"/>
  <c r="E58" i="3" s="1"/>
  <c r="D20" i="3"/>
  <c r="E20" i="3" s="1"/>
  <c r="D19" i="3"/>
  <c r="E19" i="3" s="1"/>
  <c r="D88" i="6"/>
  <c r="E88" i="6" s="1"/>
  <c r="D42" i="6"/>
  <c r="E42" i="6" s="1"/>
  <c r="D16" i="5"/>
  <c r="E16" i="5" s="1"/>
  <c r="D70" i="4"/>
  <c r="E70" i="4" s="1"/>
  <c r="B100" i="2"/>
  <c r="B97" i="2"/>
  <c r="D97" i="2" s="1"/>
  <c r="E97" i="2" s="1"/>
  <c r="B96" i="2"/>
  <c r="D96" i="2" s="1"/>
  <c r="E96" i="2" s="1"/>
  <c r="B95" i="2"/>
  <c r="B94" i="2"/>
  <c r="D94" i="2" s="1"/>
  <c r="E94" i="2" s="1"/>
  <c r="B93" i="2"/>
  <c r="B92" i="2"/>
  <c r="D92" i="2" s="1"/>
  <c r="E92" i="2" s="1"/>
  <c r="B91" i="2"/>
  <c r="B86" i="2"/>
  <c r="D86" i="2" s="1"/>
  <c r="E86" i="2" s="1"/>
  <c r="B85" i="2"/>
  <c r="B84" i="2"/>
  <c r="B87" i="2" s="1"/>
  <c r="B81" i="2"/>
  <c r="D81" i="2" s="1"/>
  <c r="E81" i="2" s="1"/>
  <c r="B80" i="2"/>
  <c r="B79" i="2"/>
  <c r="D79" i="2" s="1"/>
  <c r="E79" i="2" s="1"/>
  <c r="B78" i="2"/>
  <c r="B77" i="2"/>
  <c r="D77" i="2" s="1"/>
  <c r="E77" i="2" s="1"/>
  <c r="B76" i="2"/>
  <c r="D76" i="2" s="1"/>
  <c r="E76" i="2" s="1"/>
  <c r="B75" i="2"/>
  <c r="D75" i="2" s="1"/>
  <c r="E75" i="2" s="1"/>
  <c r="B74" i="2"/>
  <c r="D74" i="2" s="1"/>
  <c r="E74" i="2" s="1"/>
  <c r="D73" i="2"/>
  <c r="E73" i="2" s="1"/>
  <c r="B73" i="2"/>
  <c r="B72" i="2"/>
  <c r="B71" i="2"/>
  <c r="D71" i="2" s="1"/>
  <c r="E71" i="2" s="1"/>
  <c r="B70" i="2"/>
  <c r="B67" i="2"/>
  <c r="B66" i="2"/>
  <c r="B65" i="2"/>
  <c r="D65" i="2" s="1"/>
  <c r="E65" i="2" s="1"/>
  <c r="D64" i="2"/>
  <c r="E64" i="2"/>
  <c r="B64" i="2"/>
  <c r="B63" i="2"/>
  <c r="D63" i="2" s="1"/>
  <c r="E63" i="2" s="1"/>
  <c r="B61" i="2"/>
  <c r="D61" i="2" s="1"/>
  <c r="E61" i="2" s="1"/>
  <c r="B60" i="2"/>
  <c r="D60" i="2" s="1"/>
  <c r="E60" i="2" s="1"/>
  <c r="B59" i="2"/>
  <c r="D59" i="2" s="1"/>
  <c r="E59" i="2" s="1"/>
  <c r="B58" i="2"/>
  <c r="B57" i="2"/>
  <c r="D57" i="2" s="1"/>
  <c r="E57" i="2" s="1"/>
  <c r="D56" i="2"/>
  <c r="E56" i="2" s="1"/>
  <c r="B56" i="2"/>
  <c r="B55" i="2"/>
  <c r="D55" i="2" s="1"/>
  <c r="E55" i="2" s="1"/>
  <c r="B54" i="2"/>
  <c r="B53" i="2"/>
  <c r="D53" i="2" s="1"/>
  <c r="E53" i="2" s="1"/>
  <c r="B52" i="2"/>
  <c r="D52" i="2" s="1"/>
  <c r="E52" i="2" s="1"/>
  <c r="B51" i="2"/>
  <c r="B50" i="2"/>
  <c r="D50" i="2" s="1"/>
  <c r="E50" i="2" s="1"/>
  <c r="B49" i="2"/>
  <c r="D49" i="2" s="1"/>
  <c r="E49" i="2" s="1"/>
  <c r="B48" i="2"/>
  <c r="D48" i="2" s="1"/>
  <c r="E48" i="2" s="1"/>
  <c r="B47" i="2"/>
  <c r="B46" i="2"/>
  <c r="B45" i="2"/>
  <c r="B42" i="2"/>
  <c r="B41" i="2"/>
  <c r="D41" i="2" s="1"/>
  <c r="E41" i="2" s="1"/>
  <c r="B40" i="2"/>
  <c r="D40" i="2" s="1"/>
  <c r="E40" i="2" s="1"/>
  <c r="B39" i="2"/>
  <c r="B38" i="2"/>
  <c r="D38" i="2" s="1"/>
  <c r="E38" i="2" s="1"/>
  <c r="B37" i="2"/>
  <c r="D37" i="2" s="1"/>
  <c r="E37" i="2" s="1"/>
  <c r="B36" i="2"/>
  <c r="D36" i="2" s="1"/>
  <c r="E36" i="2" s="1"/>
  <c r="B35" i="2"/>
  <c r="D35" i="2" s="1"/>
  <c r="E35" i="2" s="1"/>
  <c r="B34" i="2"/>
  <c r="B33" i="2"/>
  <c r="B32" i="2"/>
  <c r="B31" i="2"/>
  <c r="D31" i="2" s="1"/>
  <c r="E31" i="2" s="1"/>
  <c r="B30" i="2"/>
  <c r="B29" i="2"/>
  <c r="D28" i="2"/>
  <c r="E28" i="2" s="1"/>
  <c r="B28" i="2"/>
  <c r="B27" i="2"/>
  <c r="B26" i="2"/>
  <c r="D26" i="2" s="1"/>
  <c r="E26" i="2" s="1"/>
  <c r="B25" i="2"/>
  <c r="B24" i="2"/>
  <c r="D24" i="2" s="1"/>
  <c r="E24" i="2" s="1"/>
  <c r="B23" i="2"/>
  <c r="D23" i="2" s="1"/>
  <c r="E23" i="2" s="1"/>
  <c r="B22" i="2"/>
  <c r="D22" i="2" s="1"/>
  <c r="E22" i="2" s="1"/>
  <c r="D21" i="2"/>
  <c r="E21" i="2" s="1"/>
  <c r="B21" i="2"/>
  <c r="B20" i="2"/>
  <c r="B19" i="2"/>
  <c r="B18" i="2"/>
  <c r="D18" i="2" s="1"/>
  <c r="E18" i="2" s="1"/>
  <c r="B17" i="2"/>
  <c r="B16" i="2"/>
  <c r="B13" i="2"/>
  <c r="B9" i="2"/>
  <c r="B68" i="2" l="1"/>
  <c r="D17" i="2"/>
  <c r="E17" i="2" s="1"/>
  <c r="D54" i="2"/>
  <c r="E54" i="2" s="1"/>
  <c r="D20" i="2"/>
  <c r="E20" i="2" s="1"/>
  <c r="D67" i="2"/>
  <c r="E67" i="2" s="1"/>
  <c r="D42" i="5"/>
  <c r="E42" i="5" s="1"/>
  <c r="D84" i="3"/>
  <c r="E84" i="3" s="1"/>
  <c r="D87" i="3"/>
  <c r="E87" i="3" s="1"/>
  <c r="D30" i="2"/>
  <c r="E30" i="2" s="1"/>
  <c r="D68" i="3"/>
  <c r="E68" i="3" s="1"/>
  <c r="D63" i="3"/>
  <c r="E63" i="3" s="1"/>
  <c r="D58" i="2"/>
  <c r="E58" i="2" s="1"/>
  <c r="D72" i="2"/>
  <c r="E72" i="2" s="1"/>
  <c r="D46" i="3"/>
  <c r="E46" i="3" s="1"/>
  <c r="D50" i="3"/>
  <c r="E50" i="3" s="1"/>
  <c r="D33" i="2"/>
  <c r="E33" i="2" s="1"/>
  <c r="D18" i="3"/>
  <c r="E18" i="3" s="1"/>
  <c r="D47" i="2"/>
  <c r="E47" i="2" s="1"/>
  <c r="D66" i="2"/>
  <c r="E66" i="2" s="1"/>
  <c r="D68" i="2"/>
  <c r="E68" i="2" s="1"/>
  <c r="D27" i="2"/>
  <c r="E27" i="2" s="1"/>
  <c r="D34" i="2"/>
  <c r="E34" i="2" s="1"/>
  <c r="D80" i="2"/>
  <c r="E80" i="2" s="1"/>
  <c r="D95" i="2"/>
  <c r="E95" i="2" s="1"/>
  <c r="B82" i="2"/>
  <c r="B88" i="2" s="1"/>
  <c r="B98" i="2"/>
  <c r="D98" i="2"/>
  <c r="E98" i="2" s="1"/>
  <c r="D70" i="3"/>
  <c r="E70" i="3" s="1"/>
  <c r="D82" i="3"/>
  <c r="E82" i="3" s="1"/>
  <c r="D91" i="2"/>
  <c r="E91" i="2" s="1"/>
  <c r="D85" i="2"/>
  <c r="E85" i="2" s="1"/>
  <c r="D32" i="2"/>
  <c r="E32" i="2" s="1"/>
  <c r="D25" i="2"/>
  <c r="E25" i="2" s="1"/>
  <c r="D39" i="2"/>
  <c r="E39" i="2" s="1"/>
  <c r="D51" i="2"/>
  <c r="E51" i="2" s="1"/>
  <c r="D78" i="2"/>
  <c r="E78" i="2" s="1"/>
  <c r="D93" i="2"/>
  <c r="E93" i="2" s="1"/>
  <c r="D82" i="4"/>
  <c r="E82" i="4" s="1"/>
  <c r="D88" i="4"/>
  <c r="E88" i="4" s="1"/>
  <c r="D45" i="3"/>
  <c r="E45" i="3" s="1"/>
  <c r="D16" i="4"/>
  <c r="E16" i="4" s="1"/>
  <c r="B99" i="2" l="1"/>
  <c r="B101" i="2" s="1"/>
  <c r="D16" i="3"/>
  <c r="E16" i="3" s="1"/>
  <c r="D84" i="2"/>
  <c r="E84" i="2" s="1"/>
  <c r="D87" i="2"/>
  <c r="E87" i="2" s="1"/>
  <c r="D82" i="2"/>
  <c r="E82" i="2" s="1"/>
  <c r="D70" i="2"/>
  <c r="E70" i="2" s="1"/>
  <c r="D42" i="4"/>
  <c r="E42" i="4" s="1"/>
  <c r="D46" i="2"/>
  <c r="E46" i="2" s="1"/>
  <c r="D45" i="2"/>
  <c r="E45" i="2" s="1"/>
  <c r="D29" i="2"/>
  <c r="E29" i="2" s="1"/>
  <c r="D88" i="3"/>
  <c r="E88" i="3" s="1"/>
  <c r="D42" i="3" l="1"/>
  <c r="E42" i="3" s="1"/>
  <c r="D88" i="2"/>
  <c r="E88" i="2" s="1"/>
  <c r="D19" i="2"/>
  <c r="E19" i="2" s="1"/>
  <c r="D16" i="2" l="1"/>
  <c r="E16" i="2" s="1"/>
  <c r="D42" i="2" l="1"/>
  <c r="E42" i="2" s="1"/>
</calcChain>
</file>

<file path=xl/sharedStrings.xml><?xml version="1.0" encoding="utf-8"?>
<sst xmlns="http://schemas.openxmlformats.org/spreadsheetml/2006/main" count="620" uniqueCount="89">
  <si>
    <r>
      <rPr>
        <sz val="8"/>
        <color rgb="FF31484C"/>
        <rFont val="Segoe UI"/>
        <family val="2"/>
      </rPr>
      <t xml:space="preserve">Republic of the Philippines
</t>
    </r>
  </si>
  <si>
    <r>
      <rPr>
        <sz val="8"/>
        <color rgb="FF31484C"/>
        <rFont val="Segoe UI"/>
        <family val="2"/>
      </rPr>
      <t xml:space="preserve">National Electrification Administration
</t>
    </r>
  </si>
  <si>
    <t>Budget Performance</t>
  </si>
  <si>
    <t>Account Name</t>
  </si>
  <si>
    <t>Approved Budget for the Year</t>
  </si>
  <si>
    <t xml:space="preserve"> To Date </t>
  </si>
  <si>
    <t xml:space="preserve"> Budget Balance </t>
  </si>
  <si>
    <t>Budget Balance (%)</t>
  </si>
  <si>
    <r>
      <rPr>
        <b/>
        <sz val="8"/>
        <color rgb="FF000000"/>
        <rFont val="Segoe UI"/>
        <family val="2"/>
      </rPr>
      <t>INTERNAL CASH GENERATION</t>
    </r>
  </si>
  <si>
    <t/>
  </si>
  <si>
    <r>
      <rPr>
        <sz val="8"/>
        <color rgb="FF000000"/>
        <rFont val="Segoe UI"/>
        <family val="2"/>
      </rPr>
      <t>1. Collection from Consumer A/R</t>
    </r>
  </si>
  <si>
    <r>
      <rPr>
        <sz val="8"/>
        <color rgb="FF000000"/>
        <rFont val="Segoe UI"/>
        <family val="2"/>
      </rPr>
      <t>1.a. From Power Bills</t>
    </r>
  </si>
  <si>
    <r>
      <rPr>
        <sz val="8"/>
        <color rgb="FF000000"/>
        <rFont val="Segoe UI"/>
        <family val="2"/>
      </rPr>
      <t>1.b. From RFSC</t>
    </r>
  </si>
  <si>
    <r>
      <rPr>
        <sz val="8"/>
        <color rgb="FF000000"/>
        <rFont val="Segoe UI"/>
        <family val="2"/>
      </rPr>
      <t>1.c. From Universal Charge</t>
    </r>
  </si>
  <si>
    <r>
      <rPr>
        <sz val="8"/>
        <color rgb="FF000000"/>
        <rFont val="Segoe UI"/>
        <family val="2"/>
      </rPr>
      <t>1.c.1 Missionary Electrification</t>
    </r>
  </si>
  <si>
    <r>
      <rPr>
        <sz val="8"/>
        <color rgb="FF000000"/>
        <rFont val="Segoe UI"/>
        <family val="2"/>
      </rPr>
      <t>1.c.2 RE Developers Cash Incentives</t>
    </r>
  </si>
  <si>
    <r>
      <rPr>
        <sz val="8"/>
        <color rgb="FF000000"/>
        <rFont val="Segoe UI"/>
        <family val="2"/>
      </rPr>
      <t>1.c.3 Environmental Charge</t>
    </r>
  </si>
  <si>
    <r>
      <rPr>
        <sz val="8"/>
        <color rgb="FF000000"/>
        <rFont val="Segoe UI"/>
        <family val="2"/>
      </rPr>
      <t>1.c.4 NPC Stranded Contract Costs</t>
    </r>
  </si>
  <si>
    <r>
      <rPr>
        <sz val="8"/>
        <color rgb="FF000000"/>
        <rFont val="Segoe UI"/>
        <family val="2"/>
      </rPr>
      <t>1.c.5 NPC Stranded Debt</t>
    </r>
  </si>
  <si>
    <r>
      <rPr>
        <sz val="8"/>
        <color rgb="FF000000"/>
        <rFont val="Segoe UI"/>
        <family val="2"/>
      </rPr>
      <t>1.c.6 Others</t>
    </r>
  </si>
  <si>
    <r>
      <rPr>
        <sz val="8"/>
        <color rgb="FF000000"/>
        <rFont val="Segoe UI"/>
        <family val="2"/>
      </rPr>
      <t>1.d. From FIT ALL</t>
    </r>
  </si>
  <si>
    <t>1.d. From VAT</t>
  </si>
  <si>
    <t>1.e. Other Taxes</t>
  </si>
  <si>
    <r>
      <rPr>
        <sz val="8"/>
        <color rgb="FF000000"/>
        <rFont val="Segoe UI"/>
        <family val="2"/>
      </rPr>
      <t>2. Other Revenue</t>
    </r>
  </si>
  <si>
    <r>
      <rPr>
        <sz val="8"/>
        <color rgb="FF000000"/>
        <rFont val="Segoe UI"/>
        <family val="2"/>
      </rPr>
      <t>2.a. Reconnection &amp; Other Fees</t>
    </r>
  </si>
  <si>
    <r>
      <rPr>
        <sz val="8"/>
        <color rgb="FF000000"/>
        <rFont val="Segoe UI"/>
        <family val="2"/>
      </rPr>
      <t>2.b. Interest Income</t>
    </r>
  </si>
  <si>
    <r>
      <rPr>
        <sz val="8"/>
        <color rgb="FF000000"/>
        <rFont val="Segoe UI"/>
        <family val="2"/>
      </rPr>
      <t>2.c. Others</t>
    </r>
  </si>
  <si>
    <r>
      <rPr>
        <sz val="8"/>
        <color rgb="FF000000"/>
        <rFont val="Segoe UI"/>
        <family val="2"/>
      </rPr>
      <t>3. Loans</t>
    </r>
  </si>
  <si>
    <r>
      <rPr>
        <sz val="8"/>
        <color rgb="FF000000"/>
        <rFont val="Segoe UI"/>
        <family val="2"/>
      </rPr>
      <t>3.a. Loans from NEA</t>
    </r>
  </si>
  <si>
    <r>
      <rPr>
        <sz val="8"/>
        <color rgb="FF000000"/>
        <rFont val="Segoe UI"/>
        <family val="2"/>
      </rPr>
      <t>3.b. Loans from Banks</t>
    </r>
  </si>
  <si>
    <t>3.b Loans from Other Financial Institutions</t>
  </si>
  <si>
    <r>
      <rPr>
        <sz val="8"/>
        <color rgb="FF000000"/>
        <rFont val="Segoe UI"/>
        <family val="2"/>
      </rPr>
      <t>3.d. Loans from Other Sources</t>
    </r>
  </si>
  <si>
    <r>
      <rPr>
        <sz val="8"/>
        <color rgb="FF000000"/>
        <rFont val="Segoe UI"/>
        <family val="2"/>
      </rPr>
      <t>4. Subsidy</t>
    </r>
  </si>
  <si>
    <r>
      <rPr>
        <sz val="8"/>
        <color rgb="FF000000"/>
        <rFont val="Segoe UI"/>
        <family val="2"/>
      </rPr>
      <t>5. Proceeds from CDA Share Capital</t>
    </r>
  </si>
  <si>
    <t>5. Transfer of Funds</t>
  </si>
  <si>
    <t>6. Other Receipts</t>
  </si>
  <si>
    <r>
      <rPr>
        <b/>
        <sz val="8"/>
        <color rgb="FF000000"/>
        <rFont val="Segoe UI"/>
        <family val="2"/>
      </rPr>
      <t>TOTAL CASH INFLOW</t>
    </r>
  </si>
  <si>
    <r>
      <rPr>
        <b/>
        <sz val="8"/>
        <color rgb="FF000000"/>
        <rFont val="Segoe UI"/>
        <family val="2"/>
      </rPr>
      <t>CASH FOR OPERATIONS</t>
    </r>
  </si>
  <si>
    <r>
      <rPr>
        <sz val="8"/>
        <color rgb="FF000000"/>
        <rFont val="Segoe UI"/>
        <family val="2"/>
      </rPr>
      <t>1. Cost of Power</t>
    </r>
  </si>
  <si>
    <r>
      <rPr>
        <sz val="8"/>
        <color rgb="FF000000"/>
        <rFont val="Segoe UI"/>
        <family val="2"/>
      </rPr>
      <t>2. Non-Power Cost</t>
    </r>
  </si>
  <si>
    <r>
      <rPr>
        <sz val="8"/>
        <color rgb="FF000000"/>
        <rFont val="Segoe UI"/>
        <family val="2"/>
      </rPr>
      <t>2.a. Salaries &amp; Wages</t>
    </r>
  </si>
  <si>
    <r>
      <rPr>
        <sz val="8"/>
        <color rgb="FF000000"/>
        <rFont val="Segoe UI"/>
        <family val="2"/>
      </rPr>
      <t>2.b. SSS/PHIC/ECC/HDMF</t>
    </r>
  </si>
  <si>
    <r>
      <rPr>
        <sz val="8"/>
        <color rgb="FF000000"/>
        <rFont val="Segoe UI"/>
        <family val="2"/>
      </rPr>
      <t>2.c. Employee Benefits</t>
    </r>
  </si>
  <si>
    <r>
      <rPr>
        <sz val="8"/>
        <color rgb="FF000000"/>
        <rFont val="Segoe UI"/>
        <family val="2"/>
      </rPr>
      <t>2.d. Utilities</t>
    </r>
  </si>
  <si>
    <r>
      <rPr>
        <sz val="8"/>
        <color rgb="FF000000"/>
        <rFont val="Segoe UI"/>
        <family val="2"/>
      </rPr>
      <t>2.e. Office Materials &amp; Supplies</t>
    </r>
  </si>
  <si>
    <r>
      <rPr>
        <sz val="8"/>
        <color rgb="FF000000"/>
        <rFont val="Segoe UI"/>
        <family val="2"/>
      </rPr>
      <t>2.f. Travel</t>
    </r>
  </si>
  <si>
    <r>
      <rPr>
        <sz val="8"/>
        <color rgb="FF000000"/>
        <rFont val="Segoe UI"/>
        <family val="2"/>
      </rPr>
      <t>2.g. Transportation</t>
    </r>
  </si>
  <si>
    <r>
      <rPr>
        <sz val="8"/>
        <color rgb="FF000000"/>
        <rFont val="Segoe UI"/>
        <family val="2"/>
      </rPr>
      <t>2.h. Repairs &amp; Maintenance</t>
    </r>
  </si>
  <si>
    <r>
      <rPr>
        <sz val="8"/>
        <color rgb="FF000000"/>
        <rFont val="Segoe UI"/>
        <family val="2"/>
      </rPr>
      <t>2.i. Directors' Per Diems</t>
    </r>
  </si>
  <si>
    <r>
      <rPr>
        <sz val="8"/>
        <color rgb="FF000000"/>
        <rFont val="Segoe UI"/>
        <family val="2"/>
      </rPr>
      <t>2.j. Allowances/Representation</t>
    </r>
  </si>
  <si>
    <r>
      <rPr>
        <sz val="8"/>
        <color rgb="FF000000"/>
        <rFont val="Segoe UI"/>
        <family val="2"/>
      </rPr>
      <t>2.k. Outside Professional Services</t>
    </r>
  </si>
  <si>
    <r>
      <rPr>
        <sz val="8"/>
        <color rgb="FF000000"/>
        <rFont val="Segoe UI"/>
        <family val="2"/>
      </rPr>
      <t>2.l. Seminars/Trainings</t>
    </r>
  </si>
  <si>
    <r>
      <rPr>
        <sz val="8"/>
        <color rgb="FF000000"/>
        <rFont val="Segoe UI"/>
        <family val="2"/>
      </rPr>
      <t>2.m. Institutional Activities</t>
    </r>
  </si>
  <si>
    <r>
      <rPr>
        <sz val="8"/>
        <color rgb="FF000000"/>
        <rFont val="Segoe UI"/>
        <family val="2"/>
      </rPr>
      <t>2.n. Insurance/Registration</t>
    </r>
  </si>
  <si>
    <r>
      <rPr>
        <sz val="8"/>
        <color rgb="FF000000"/>
        <rFont val="Segoe UI"/>
        <family val="2"/>
      </rPr>
      <t>2.o. Sundries</t>
    </r>
  </si>
  <si>
    <r>
      <rPr>
        <b/>
        <sz val="8"/>
        <color rgb="FF000000"/>
        <rFont val="Segoe UI"/>
        <family val="2"/>
      </rPr>
      <t>CASH FOR DEBT SERVICE</t>
    </r>
  </si>
  <si>
    <r>
      <rPr>
        <sz val="8"/>
        <color rgb="FF000000"/>
        <rFont val="Segoe UI"/>
        <family val="2"/>
      </rPr>
      <t>1. NEA</t>
    </r>
  </si>
  <si>
    <r>
      <rPr>
        <sz val="8"/>
        <color rgb="FF000000"/>
        <rFont val="Segoe UI"/>
        <family val="2"/>
      </rPr>
      <t>2. Banks</t>
    </r>
  </si>
  <si>
    <r>
      <rPr>
        <sz val="8"/>
        <color rgb="FF000000"/>
        <rFont val="Segoe UI"/>
        <family val="2"/>
      </rPr>
      <t>3. Other Financial Institutions</t>
    </r>
  </si>
  <si>
    <r>
      <rPr>
        <sz val="8"/>
        <color rgb="FF000000"/>
        <rFont val="Segoe UI"/>
        <family val="2"/>
      </rPr>
      <t>4. Power Suppliers</t>
    </r>
  </si>
  <si>
    <r>
      <rPr>
        <sz val="8"/>
        <color rgb="FF000000"/>
        <rFont val="Segoe UI"/>
        <family val="2"/>
      </rPr>
      <t>5. Accounts Payable - Others</t>
    </r>
  </si>
  <si>
    <r>
      <rPr>
        <b/>
        <sz val="8"/>
        <color rgb="FF000000"/>
        <rFont val="Segoe UI"/>
        <family val="2"/>
      </rPr>
      <t>Total Cash for Debt Service</t>
    </r>
  </si>
  <si>
    <r>
      <rPr>
        <b/>
        <sz val="8"/>
        <color rgb="FF000000"/>
        <rFont val="Segoe UI"/>
        <family val="2"/>
      </rPr>
      <t>CASH FOR OTHER USES</t>
    </r>
  </si>
  <si>
    <r>
      <rPr>
        <sz val="8"/>
        <color rgb="FF000000"/>
        <rFont val="Segoe UI"/>
        <family val="2"/>
      </rPr>
      <t>1. Universal Charge</t>
    </r>
  </si>
  <si>
    <r>
      <rPr>
        <sz val="8"/>
        <color rgb="FF000000"/>
        <rFont val="Segoe UI"/>
        <family val="2"/>
      </rPr>
      <t>1.c.4 Stranded Contract Costs</t>
    </r>
  </si>
  <si>
    <r>
      <rPr>
        <sz val="8"/>
        <color rgb="FF000000"/>
        <rFont val="Segoe UI"/>
        <family val="2"/>
      </rPr>
      <t>2. FIT ALL</t>
    </r>
  </si>
  <si>
    <t>2. VAT</t>
  </si>
  <si>
    <t>3. Other Taxes</t>
  </si>
  <si>
    <t>4. Refunds</t>
  </si>
  <si>
    <t>5. Others</t>
  </si>
  <si>
    <r>
      <rPr>
        <b/>
        <sz val="8"/>
        <color rgb="FF000000"/>
        <rFont val="Segoe UI"/>
        <family val="2"/>
      </rPr>
      <t>Total Cash for Other Uses</t>
    </r>
  </si>
  <si>
    <r>
      <rPr>
        <b/>
        <sz val="8"/>
        <color rgb="FF000000"/>
        <rFont val="Segoe UI"/>
        <family val="2"/>
      </rPr>
      <t>CASH FOR CAPITAL EXPENDITURES</t>
    </r>
  </si>
  <si>
    <r>
      <rPr>
        <sz val="8"/>
        <color rgb="FF000000"/>
        <rFont val="Segoe UI"/>
        <family val="2"/>
      </rPr>
      <t>1. Network Assets (Subsidy)</t>
    </r>
  </si>
  <si>
    <r>
      <rPr>
        <sz val="8"/>
        <color rgb="FF000000"/>
        <rFont val="Segoe UI"/>
        <family val="2"/>
      </rPr>
      <t>2. Network Assets</t>
    </r>
  </si>
  <si>
    <r>
      <rPr>
        <sz val="8"/>
        <color rgb="FF000000"/>
        <rFont val="Segoe UI"/>
        <family val="2"/>
      </rPr>
      <t>3. Non-Network Assets</t>
    </r>
  </si>
  <si>
    <r>
      <rPr>
        <b/>
        <sz val="8"/>
        <color rgb="FF000000"/>
        <rFont val="Segoe UI"/>
        <family val="2"/>
      </rPr>
      <t>Total Cash for Capital Expenditures</t>
    </r>
  </si>
  <si>
    <r>
      <rPr>
        <b/>
        <sz val="8"/>
        <color rgb="FF000000"/>
        <rFont val="Segoe UI"/>
        <family val="2"/>
      </rPr>
      <t>TOTAL CASH OUTFLOW</t>
    </r>
  </si>
  <si>
    <r>
      <rPr>
        <b/>
        <sz val="8"/>
        <color rgb="FF000000"/>
        <rFont val="Segoe UI"/>
        <family val="2"/>
      </rPr>
      <t>CASH FOR SINKING FUNDS</t>
    </r>
  </si>
  <si>
    <r>
      <rPr>
        <sz val="8"/>
        <color rgb="FF000000"/>
        <rFont val="Segoe UI"/>
        <family val="2"/>
      </rPr>
      <t>1. RFSC</t>
    </r>
  </si>
  <si>
    <r>
      <rPr>
        <sz val="8"/>
        <color rgb="FF000000"/>
        <rFont val="Segoe UI"/>
        <family val="2"/>
      </rPr>
      <t>2. Security Deposit</t>
    </r>
  </si>
  <si>
    <t>2. Separation/ Retirement</t>
  </si>
  <si>
    <r>
      <rPr>
        <sz val="8"/>
        <color rgb="FF000000"/>
        <rFont val="Segoe UI"/>
        <family val="2"/>
      </rPr>
      <t>4. Investment in Asso. Organization</t>
    </r>
  </si>
  <si>
    <r>
      <rPr>
        <sz val="8"/>
        <color rgb="FF000000"/>
        <rFont val="Segoe UI"/>
        <family val="2"/>
      </rPr>
      <t>5. Extraordinary Losses</t>
    </r>
  </si>
  <si>
    <r>
      <rPr>
        <sz val="8"/>
        <color rgb="FF000000"/>
        <rFont val="Segoe UI"/>
        <family val="2"/>
      </rPr>
      <t>6. Subsidy Fund</t>
    </r>
  </si>
  <si>
    <r>
      <rPr>
        <sz val="8"/>
        <color rgb="FF000000"/>
        <rFont val="Segoe UI"/>
        <family val="2"/>
      </rPr>
      <t>7. Others</t>
    </r>
  </si>
  <si>
    <r>
      <rPr>
        <b/>
        <sz val="8"/>
        <color rgb="FF000000"/>
        <rFont val="Segoe UI"/>
        <family val="2"/>
      </rPr>
      <t>Total Cash for Sinking Funds</t>
    </r>
  </si>
  <si>
    <r>
      <rPr>
        <b/>
        <sz val="8"/>
        <color rgb="FF000000"/>
        <rFont val="Segoe UI"/>
        <family val="2"/>
      </rPr>
      <t>CASH AFTER SINKING FUNDS</t>
    </r>
  </si>
  <si>
    <r>
      <rPr>
        <sz val="8"/>
        <color rgb="FF000000"/>
        <rFont val="Segoe UI"/>
        <family val="2"/>
      </rPr>
      <t>Add: Cash Balance, Beginning</t>
    </r>
  </si>
  <si>
    <r>
      <rPr>
        <b/>
        <sz val="8"/>
        <color rgb="FF000000"/>
        <rFont val="Segoe UI"/>
        <family val="2"/>
      </rPr>
      <t>CASH BALANCE, 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</si>
</sst>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.00;\(#,##0.00\)"/>
    <numFmt numFmtId="165" formatCode="[$-10409]0.00;\(0.00\)"/>
    <numFmt numFmtId="166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EEE8AA"/>
        <bgColor rgb="FFEEE8AA"/>
      </patternFill>
    </fill>
    <fill>
      <patternFill patternType="solid">
        <fgColor rgb="FFF2EEBF"/>
        <bgColor rgb="FFF2EEBF"/>
      </patternFill>
    </fill>
    <fill>
      <patternFill patternType="solid">
        <fgColor rgb="FFE6DD80"/>
        <bgColor rgb="FFE6DD80"/>
      </patternFill>
    </fill>
    <fill>
      <patternFill patternType="solid">
        <fgColor rgb="FFEAE295"/>
        <bgColor rgb="FFEAE295"/>
      </patternFill>
    </fill>
    <fill>
      <patternFill patternType="solid">
        <fgColor rgb="FFE1D76A"/>
        <bgColor rgb="FFE1D76A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8FBC8B"/>
      </left>
      <right style="thin">
        <color rgb="FFD3D3D3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D3D3D3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D3D3D3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Font="1" applyFill="1" applyBorder="1"/>
    <xf numFmtId="17" fontId="5" fillId="0" borderId="0" xfId="1" applyNumberFormat="1" applyFont="1" applyFill="1" applyBorder="1" applyAlignment="1">
      <alignment horizontal="left"/>
    </xf>
    <xf numFmtId="0" fontId="6" fillId="0" borderId="0" xfId="1" applyFont="1" applyFill="1" applyBorder="1"/>
    <xf numFmtId="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left" vertical="center" wrapText="1" readingOrder="1"/>
    </xf>
    <xf numFmtId="0" fontId="9" fillId="0" borderId="3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9" fillId="3" borderId="2" xfId="1" applyNumberFormat="1" applyFont="1" applyFill="1" applyBorder="1" applyAlignment="1">
      <alignment horizontal="left" vertical="center" wrapText="1" indent="2" readingOrder="1"/>
    </xf>
    <xf numFmtId="164" fontId="8" fillId="3" borderId="2" xfId="1" applyNumberFormat="1" applyFont="1" applyFill="1" applyBorder="1" applyAlignment="1">
      <alignment horizontal="right" vertical="center" wrapText="1" readingOrder="1"/>
    </xf>
    <xf numFmtId="165" fontId="8" fillId="3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3" readingOrder="1"/>
    </xf>
    <xf numFmtId="164" fontId="9" fillId="0" borderId="2" xfId="1" applyNumberFormat="1" applyFont="1" applyFill="1" applyBorder="1" applyAlignment="1">
      <alignment horizontal="right" vertical="center" wrapText="1" readingOrder="1"/>
    </xf>
    <xf numFmtId="165" fontId="9" fillId="0" borderId="2" xfId="1" applyNumberFormat="1" applyFont="1" applyFill="1" applyBorder="1" applyAlignment="1">
      <alignment horizontal="center" vertical="center" wrapText="1" readingOrder="1"/>
    </xf>
    <xf numFmtId="0" fontId="9" fillId="4" borderId="2" xfId="1" applyNumberFormat="1" applyFont="1" applyFill="1" applyBorder="1" applyAlignment="1">
      <alignment horizontal="left" vertical="center" wrapText="1" indent="3" readingOrder="1"/>
    </xf>
    <xf numFmtId="164" fontId="8" fillId="4" borderId="2" xfId="1" applyNumberFormat="1" applyFont="1" applyFill="1" applyBorder="1" applyAlignment="1">
      <alignment horizontal="right" vertical="center" wrapText="1" readingOrder="1"/>
    </xf>
    <xf numFmtId="165" fontId="8" fillId="4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5" readingOrder="1"/>
    </xf>
    <xf numFmtId="0" fontId="9" fillId="0" borderId="2" xfId="1" applyNumberFormat="1" applyFont="1" applyFill="1" applyBorder="1" applyAlignment="1">
      <alignment horizontal="left" vertical="center" wrapText="1" indent="2" readingOrder="1"/>
    </xf>
    <xf numFmtId="0" fontId="8" fillId="5" borderId="2" xfId="1" applyNumberFormat="1" applyFont="1" applyFill="1" applyBorder="1" applyAlignment="1">
      <alignment horizontal="left" vertical="center" wrapText="1" readingOrder="1"/>
    </xf>
    <xf numFmtId="166" fontId="8" fillId="5" borderId="2" xfId="2" applyFont="1" applyFill="1" applyBorder="1" applyAlignment="1">
      <alignment horizontal="left" vertical="center" wrapText="1" readingOrder="1"/>
    </xf>
    <xf numFmtId="164" fontId="8" fillId="5" borderId="2" xfId="1" applyNumberFormat="1" applyFont="1" applyFill="1" applyBorder="1" applyAlignment="1">
      <alignment horizontal="right" vertical="center" wrapText="1" readingOrder="1"/>
    </xf>
    <xf numFmtId="165" fontId="8" fillId="5" borderId="2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right" vertical="center" wrapText="1" readingOrder="1"/>
    </xf>
    <xf numFmtId="0" fontId="8" fillId="6" borderId="2" xfId="1" applyNumberFormat="1" applyFont="1" applyFill="1" applyBorder="1" applyAlignment="1">
      <alignment horizontal="left" vertical="center" wrapText="1" readingOrder="1"/>
    </xf>
    <xf numFmtId="164" fontId="8" fillId="6" borderId="2" xfId="1" applyNumberFormat="1" applyFont="1" applyFill="1" applyBorder="1" applyAlignment="1">
      <alignment horizontal="right" vertical="center" wrapText="1" readingOrder="1"/>
    </xf>
    <xf numFmtId="165" fontId="8" fillId="6" borderId="2" xfId="1" applyNumberFormat="1" applyFont="1" applyFill="1" applyBorder="1" applyAlignment="1">
      <alignment horizontal="center" vertical="center" wrapText="1" readingOrder="1"/>
    </xf>
    <xf numFmtId="166" fontId="8" fillId="6" borderId="2" xfId="2" applyFont="1" applyFill="1" applyBorder="1" applyAlignment="1">
      <alignment horizontal="left" vertical="center" wrapText="1" readingOrder="1"/>
    </xf>
    <xf numFmtId="0" fontId="8" fillId="7" borderId="2" xfId="1" applyNumberFormat="1" applyFont="1" applyFill="1" applyBorder="1" applyAlignment="1">
      <alignment horizontal="left" vertical="center" wrapText="1" readingOrder="1"/>
    </xf>
    <xf numFmtId="166" fontId="8" fillId="7" borderId="2" xfId="2" applyFont="1" applyFill="1" applyBorder="1" applyAlignment="1">
      <alignment horizontal="left" vertical="center" wrapText="1" readingOrder="1"/>
    </xf>
    <xf numFmtId="164" fontId="8" fillId="7" borderId="2" xfId="1" applyNumberFormat="1" applyFont="1" applyFill="1" applyBorder="1" applyAlignment="1">
      <alignment horizontal="right" vertical="center" wrapText="1" readingOrder="1"/>
    </xf>
    <xf numFmtId="0" fontId="8" fillId="2" borderId="5" xfId="1" applyNumberFormat="1" applyFont="1" applyFill="1" applyBorder="1" applyAlignment="1">
      <alignment horizontal="right" vertical="center" wrapText="1" readingOrder="1"/>
    </xf>
    <xf numFmtId="0" fontId="8" fillId="2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readingOrder="1"/>
    </xf>
    <xf numFmtId="0" fontId="9" fillId="2" borderId="7" xfId="1" applyNumberFormat="1" applyFont="1" applyFill="1" applyBorder="1" applyAlignment="1">
      <alignment horizontal="right" vertical="center" wrapText="1" readingOrder="1"/>
    </xf>
    <xf numFmtId="0" fontId="9" fillId="2" borderId="8" xfId="1" applyNumberFormat="1" applyFont="1" applyFill="1" applyBorder="1" applyAlignment="1">
      <alignment horizontal="center" vertical="center" wrapText="1" readingOrder="1"/>
    </xf>
    <xf numFmtId="0" fontId="8" fillId="2" borderId="9" xfId="1" applyNumberFormat="1" applyFont="1" applyFill="1" applyBorder="1" applyAlignment="1">
      <alignment horizontal="right" vertical="center" wrapText="1" readingOrder="1"/>
    </xf>
    <xf numFmtId="0" fontId="8" fillId="2" borderId="10" xfId="1" applyNumberFormat="1" applyFont="1" applyFill="1" applyBorder="1" applyAlignment="1">
      <alignment horizontal="center" vertical="center" wrapText="1" readingOrder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2/COTELCO%20-PPALMA/COTELCO-PPALMA_2023_JUN_DET%20AC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2/COTELCO/COTELCO_2023_JUN_DET%20AC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2/SOCOTECO%20I/SOCOTECO%20I_2023_JUN_DET%20ACAMrevised%20Aug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2/SOCOTECO%20II/SOCOTECO%20II_2023_JUN_DET%20ACAM%20revisedAug2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_Juvee%20Files\Daily%20Files\00_NEA%20BIT%20PORTAL\R12\SUKELCO\SUKELCO_2021_JUN_DET%20AC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COTELCO-PPALMA</v>
          </cell>
        </row>
        <row r="12">
          <cell r="C12">
            <v>1824077139</v>
          </cell>
        </row>
        <row r="13">
          <cell r="C13">
            <v>1538376144</v>
          </cell>
        </row>
        <row r="14">
          <cell r="C14">
            <v>63013954</v>
          </cell>
        </row>
        <row r="15">
          <cell r="C15">
            <v>35577344.149999999</v>
          </cell>
        </row>
        <row r="16">
          <cell r="C16">
            <v>28426226.949999999</v>
          </cell>
        </row>
        <row r="17">
          <cell r="C17">
            <v>271860.88</v>
          </cell>
        </row>
        <row r="18">
          <cell r="C18">
            <v>1044.3699999999999</v>
          </cell>
        </row>
        <row r="19">
          <cell r="C19">
            <v>52153.14</v>
          </cell>
        </row>
        <row r="20">
          <cell r="C20">
            <v>6826058.8099999996</v>
          </cell>
        </row>
        <row r="22">
          <cell r="C22">
            <v>3708888.85</v>
          </cell>
        </row>
        <row r="23">
          <cell r="C23">
            <v>169705659</v>
          </cell>
        </row>
        <row r="24">
          <cell r="C24">
            <v>13695149</v>
          </cell>
        </row>
        <row r="25">
          <cell r="C25">
            <v>15650000</v>
          </cell>
        </row>
        <row r="26">
          <cell r="C26">
            <v>13200000</v>
          </cell>
        </row>
        <row r="27">
          <cell r="C27">
            <v>50000</v>
          </cell>
        </row>
        <row r="28">
          <cell r="C28">
            <v>2400000</v>
          </cell>
        </row>
        <row r="29">
          <cell r="C29">
            <v>489950350</v>
          </cell>
        </row>
        <row r="31">
          <cell r="C31">
            <v>489950350</v>
          </cell>
        </row>
        <row r="38">
          <cell r="C38">
            <v>2329677489</v>
          </cell>
        </row>
        <row r="41">
          <cell r="C41">
            <v>1301777610</v>
          </cell>
        </row>
        <row r="42">
          <cell r="C42">
            <v>139356252</v>
          </cell>
        </row>
        <row r="43">
          <cell r="C43">
            <v>54528891</v>
          </cell>
        </row>
        <row r="44">
          <cell r="C44">
            <v>4792494</v>
          </cell>
        </row>
        <row r="45">
          <cell r="C45">
            <v>13629346</v>
          </cell>
        </row>
        <row r="46">
          <cell r="C46">
            <v>1303600</v>
          </cell>
        </row>
        <row r="47">
          <cell r="C47">
            <v>1368275</v>
          </cell>
        </row>
        <row r="48">
          <cell r="C48">
            <v>3444300</v>
          </cell>
        </row>
        <row r="49">
          <cell r="C49">
            <v>11111210</v>
          </cell>
        </row>
        <row r="50">
          <cell r="C50">
            <v>8544900</v>
          </cell>
        </row>
        <row r="51">
          <cell r="C51">
            <v>1422000</v>
          </cell>
        </row>
        <row r="52">
          <cell r="C52">
            <v>1656000</v>
          </cell>
        </row>
        <row r="53">
          <cell r="C53">
            <v>18804448</v>
          </cell>
        </row>
        <row r="54">
          <cell r="C54">
            <v>2055000</v>
          </cell>
        </row>
        <row r="55">
          <cell r="C55">
            <v>8039500</v>
          </cell>
        </row>
        <row r="56">
          <cell r="C56">
            <v>1006288</v>
          </cell>
        </row>
        <row r="57">
          <cell r="C57">
            <v>7650000</v>
          </cell>
        </row>
        <row r="60">
          <cell r="C60">
            <v>3697996</v>
          </cell>
        </row>
        <row r="61">
          <cell r="C61">
            <v>67074004</v>
          </cell>
        </row>
        <row r="64">
          <cell r="C64">
            <v>20115922</v>
          </cell>
        </row>
        <row r="67">
          <cell r="C67">
            <v>35577344.149999999</v>
          </cell>
        </row>
        <row r="68">
          <cell r="C68">
            <v>28426226.949999999</v>
          </cell>
        </row>
        <row r="69">
          <cell r="C69">
            <v>271860.88</v>
          </cell>
        </row>
        <row r="70">
          <cell r="C70">
            <v>1044.3699999999999</v>
          </cell>
        </row>
        <row r="71">
          <cell r="C71">
            <v>52153.14</v>
          </cell>
        </row>
        <row r="72">
          <cell r="C72">
            <v>6826058.8099999996</v>
          </cell>
        </row>
        <row r="74">
          <cell r="C74">
            <v>3708888.85</v>
          </cell>
        </row>
        <row r="75">
          <cell r="C75">
            <v>169705659</v>
          </cell>
        </row>
        <row r="76">
          <cell r="C76">
            <v>13695149</v>
          </cell>
        </row>
        <row r="82">
          <cell r="C82">
            <v>489950350</v>
          </cell>
        </row>
        <row r="83">
          <cell r="C83">
            <v>40634800</v>
          </cell>
        </row>
        <row r="88">
          <cell r="C88">
            <v>10000000</v>
          </cell>
        </row>
        <row r="90">
          <cell r="C90">
            <v>9420000</v>
          </cell>
        </row>
        <row r="97">
          <cell r="C97">
            <v>10680530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COTELCO</v>
          </cell>
        </row>
        <row r="12">
          <cell r="C12">
            <v>4265749041.2199998</v>
          </cell>
        </row>
        <row r="13">
          <cell r="C13">
            <v>3599862298.27</v>
          </cell>
        </row>
        <row r="14">
          <cell r="C14">
            <v>159350252.44</v>
          </cell>
        </row>
        <row r="15">
          <cell r="C15">
            <v>69569518.040000007</v>
          </cell>
        </row>
        <row r="16">
          <cell r="C16">
            <v>53409746.009999998</v>
          </cell>
        </row>
        <row r="17">
          <cell r="C17">
            <v>562261.32999999996</v>
          </cell>
        </row>
        <row r="18">
          <cell r="C18">
            <v>40092.74</v>
          </cell>
        </row>
        <row r="19">
          <cell r="C19">
            <v>2075406.02</v>
          </cell>
        </row>
        <row r="20">
          <cell r="C20">
            <v>13482011.939999999</v>
          </cell>
        </row>
        <row r="22">
          <cell r="C22">
            <v>32140078.690000001</v>
          </cell>
        </row>
        <row r="23">
          <cell r="C23">
            <v>393203431.31</v>
          </cell>
        </row>
        <row r="24">
          <cell r="C24">
            <v>11623462.470000001</v>
          </cell>
        </row>
        <row r="25">
          <cell r="C25">
            <v>118483769.97</v>
          </cell>
        </row>
        <row r="26">
          <cell r="C26">
            <v>3366715.76</v>
          </cell>
        </row>
        <row r="28">
          <cell r="C28">
            <v>115117054.20999999</v>
          </cell>
        </row>
        <row r="29">
          <cell r="C29">
            <v>1374278072.6600001</v>
          </cell>
        </row>
        <row r="30">
          <cell r="C30">
            <v>1374278072.6600001</v>
          </cell>
        </row>
        <row r="37">
          <cell r="C37">
            <v>7784287.6699999999</v>
          </cell>
        </row>
        <row r="38">
          <cell r="C38">
            <v>5766295171.5200005</v>
          </cell>
        </row>
        <row r="41">
          <cell r="C41">
            <v>3185164164.23</v>
          </cell>
        </row>
        <row r="42">
          <cell r="C42">
            <v>388205988.60000002</v>
          </cell>
        </row>
        <row r="43">
          <cell r="C43">
            <v>156339135.59999999</v>
          </cell>
        </row>
        <row r="44">
          <cell r="C44">
            <v>14160329.76</v>
          </cell>
        </row>
        <row r="45">
          <cell r="C45">
            <v>40919871.380000003</v>
          </cell>
        </row>
        <row r="46">
          <cell r="C46">
            <v>4557200</v>
          </cell>
        </row>
        <row r="47">
          <cell r="C47">
            <v>7632358.04</v>
          </cell>
        </row>
        <row r="48">
          <cell r="C48">
            <v>11929900</v>
          </cell>
        </row>
        <row r="49">
          <cell r="C49">
            <v>42849420</v>
          </cell>
        </row>
        <row r="50">
          <cell r="C50">
            <v>15839000</v>
          </cell>
        </row>
        <row r="51">
          <cell r="C51">
            <v>3996000</v>
          </cell>
        </row>
        <row r="52">
          <cell r="C52">
            <v>3894000</v>
          </cell>
        </row>
        <row r="53">
          <cell r="C53">
            <v>42278431.740000002</v>
          </cell>
        </row>
        <row r="54">
          <cell r="C54">
            <v>1638275</v>
          </cell>
        </row>
        <row r="55">
          <cell r="C55">
            <v>38593856</v>
          </cell>
        </row>
        <row r="56">
          <cell r="C56">
            <v>3578211.08</v>
          </cell>
        </row>
        <row r="60">
          <cell r="C60">
            <v>6307998</v>
          </cell>
        </row>
        <row r="61">
          <cell r="C61">
            <v>9130124.5600000005</v>
          </cell>
        </row>
        <row r="62">
          <cell r="C62">
            <v>19438248</v>
          </cell>
        </row>
        <row r="67">
          <cell r="C67">
            <v>69569518.040000007</v>
          </cell>
        </row>
        <row r="68">
          <cell r="C68">
            <v>53409746.009999998</v>
          </cell>
        </row>
        <row r="69">
          <cell r="C69">
            <v>562261.32999999996</v>
          </cell>
        </row>
        <row r="70">
          <cell r="C70">
            <v>40092.74</v>
          </cell>
        </row>
        <row r="71">
          <cell r="C71">
            <v>2075406.02</v>
          </cell>
        </row>
        <row r="72">
          <cell r="C72">
            <v>13482011.939999999</v>
          </cell>
        </row>
        <row r="74">
          <cell r="C74">
            <v>32140078.690000001</v>
          </cell>
        </row>
        <row r="75">
          <cell r="C75">
            <v>393203431.31</v>
          </cell>
        </row>
        <row r="76">
          <cell r="C76">
            <v>11623462.470000001</v>
          </cell>
        </row>
        <row r="77">
          <cell r="C77">
            <v>17552992.48</v>
          </cell>
        </row>
        <row r="78">
          <cell r="C78">
            <v>8171589.9500000002</v>
          </cell>
        </row>
        <row r="82">
          <cell r="C82">
            <v>772777491.65999997</v>
          </cell>
        </row>
        <row r="83">
          <cell r="C83">
            <v>682059731</v>
          </cell>
        </row>
        <row r="88">
          <cell r="C88">
            <v>124473881.88</v>
          </cell>
        </row>
        <row r="90">
          <cell r="C90">
            <v>24400000</v>
          </cell>
        </row>
        <row r="92">
          <cell r="C92">
            <v>1200000</v>
          </cell>
        </row>
        <row r="94">
          <cell r="C94">
            <v>9284287.6699999999</v>
          </cell>
        </row>
        <row r="97">
          <cell r="C97">
            <v>168825764.19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SOCOTECO I</v>
          </cell>
        </row>
        <row r="12">
          <cell r="C12">
            <v>4197578304</v>
          </cell>
        </row>
        <row r="13">
          <cell r="C13">
            <v>3929825578</v>
          </cell>
        </row>
        <row r="14">
          <cell r="C14">
            <v>169188156</v>
          </cell>
        </row>
        <row r="15">
          <cell r="C15">
            <v>68623602</v>
          </cell>
        </row>
        <row r="16">
          <cell r="C16">
            <v>54307982</v>
          </cell>
        </row>
        <row r="17">
          <cell r="C17">
            <v>517799</v>
          </cell>
        </row>
        <row r="18">
          <cell r="C18">
            <v>0</v>
          </cell>
        </row>
        <row r="19">
          <cell r="C19">
            <v>761469</v>
          </cell>
        </row>
        <row r="20">
          <cell r="C20">
            <v>13036352</v>
          </cell>
        </row>
        <row r="21">
          <cell r="C21">
            <v>0</v>
          </cell>
        </row>
        <row r="22">
          <cell r="C22">
            <v>29940968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21106447</v>
          </cell>
        </row>
        <row r="26">
          <cell r="C26">
            <v>17267067</v>
          </cell>
        </row>
        <row r="27">
          <cell r="C27">
            <v>0</v>
          </cell>
        </row>
        <row r="28">
          <cell r="C28">
            <v>3839380</v>
          </cell>
        </row>
        <row r="29">
          <cell r="C29">
            <v>774582990</v>
          </cell>
        </row>
        <row r="30">
          <cell r="C30">
            <v>774582990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4993267741</v>
          </cell>
        </row>
        <row r="41">
          <cell r="C41">
            <v>3581411358</v>
          </cell>
        </row>
        <row r="42">
          <cell r="C42">
            <v>320608125</v>
          </cell>
        </row>
        <row r="43">
          <cell r="C43">
            <v>138264462</v>
          </cell>
        </row>
        <row r="44">
          <cell r="C44">
            <v>11346124</v>
          </cell>
        </row>
        <row r="45">
          <cell r="C45">
            <v>23933519</v>
          </cell>
        </row>
        <row r="46">
          <cell r="C46">
            <v>9656134</v>
          </cell>
        </row>
        <row r="47">
          <cell r="C47">
            <v>4925691</v>
          </cell>
        </row>
        <row r="48">
          <cell r="C48">
            <v>14923200</v>
          </cell>
        </row>
        <row r="50">
          <cell r="C50">
            <v>12287700</v>
          </cell>
        </row>
        <row r="51">
          <cell r="C51">
            <v>3312000</v>
          </cell>
        </row>
        <row r="52">
          <cell r="C52">
            <v>2592000</v>
          </cell>
        </row>
        <row r="53">
          <cell r="C53">
            <v>44375213</v>
          </cell>
        </row>
        <row r="54">
          <cell r="C54">
            <v>10139562</v>
          </cell>
        </row>
        <row r="55">
          <cell r="C55">
            <v>9636843</v>
          </cell>
        </row>
        <row r="56">
          <cell r="C56">
            <v>4456050</v>
          </cell>
        </row>
        <row r="57">
          <cell r="C57">
            <v>30759627</v>
          </cell>
        </row>
        <row r="60">
          <cell r="C60">
            <v>30958240</v>
          </cell>
        </row>
        <row r="61">
          <cell r="C61">
            <v>83288448</v>
          </cell>
        </row>
        <row r="62">
          <cell r="C62">
            <v>11443812</v>
          </cell>
        </row>
        <row r="63">
          <cell r="C63">
            <v>0</v>
          </cell>
        </row>
        <row r="64">
          <cell r="C64">
            <v>0</v>
          </cell>
        </row>
        <row r="67">
          <cell r="C67">
            <v>68623602</v>
          </cell>
        </row>
        <row r="68">
          <cell r="C68">
            <v>54307982</v>
          </cell>
        </row>
        <row r="69">
          <cell r="C69">
            <v>517799</v>
          </cell>
        </row>
        <row r="70">
          <cell r="C70">
            <v>0</v>
          </cell>
        </row>
        <row r="71">
          <cell r="C71">
            <v>761469</v>
          </cell>
        </row>
        <row r="72">
          <cell r="C72">
            <v>13036352</v>
          </cell>
        </row>
        <row r="73">
          <cell r="C73">
            <v>0</v>
          </cell>
        </row>
        <row r="74">
          <cell r="C74">
            <v>29940968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81">
          <cell r="C81">
            <v>0</v>
          </cell>
        </row>
        <row r="82">
          <cell r="C82">
            <v>469741875</v>
          </cell>
        </row>
        <row r="83">
          <cell r="C83">
            <v>549306522</v>
          </cell>
        </row>
        <row r="88">
          <cell r="C88">
            <v>2887342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7">
          <cell r="C97">
            <v>160868882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SOCOTECO II</v>
          </cell>
        </row>
        <row r="12">
          <cell r="C12">
            <v>9118872157.3799992</v>
          </cell>
        </row>
        <row r="13">
          <cell r="C13">
            <v>8413924521.2399998</v>
          </cell>
        </row>
        <row r="14">
          <cell r="C14">
            <v>156477343.69999999</v>
          </cell>
        </row>
        <row r="15">
          <cell r="C15">
            <v>160909837.63</v>
          </cell>
        </row>
        <row r="16">
          <cell r="C16">
            <v>159157456.31</v>
          </cell>
        </row>
        <row r="17">
          <cell r="C17">
            <v>1752381.32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101328872.77</v>
          </cell>
        </row>
        <row r="23">
          <cell r="C23">
            <v>286231582.04000002</v>
          </cell>
        </row>
        <row r="24">
          <cell r="C24">
            <v>0</v>
          </cell>
        </row>
        <row r="25">
          <cell r="C25">
            <v>162867247.78999999</v>
          </cell>
        </row>
        <row r="26">
          <cell r="C26">
            <v>300000</v>
          </cell>
        </row>
        <row r="27">
          <cell r="C27">
            <v>0</v>
          </cell>
        </row>
        <row r="28">
          <cell r="C28">
            <v>162567247.78999999</v>
          </cell>
        </row>
        <row r="29">
          <cell r="C29">
            <v>1479642774.8399999</v>
          </cell>
        </row>
        <row r="30">
          <cell r="C30">
            <v>0</v>
          </cell>
        </row>
        <row r="31">
          <cell r="C31">
            <v>1479642774.8399999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10761382180.01</v>
          </cell>
        </row>
        <row r="41">
          <cell r="C41">
            <v>7586447329.2299995</v>
          </cell>
        </row>
        <row r="42">
          <cell r="C42">
            <v>816031771.84000003</v>
          </cell>
        </row>
        <row r="43">
          <cell r="C43">
            <v>147300713.59999999</v>
          </cell>
        </row>
        <row r="44">
          <cell r="C44">
            <v>12567394.560000001</v>
          </cell>
        </row>
        <row r="45">
          <cell r="C45">
            <v>52947833.82</v>
          </cell>
        </row>
        <row r="46">
          <cell r="C46">
            <v>5476650</v>
          </cell>
        </row>
        <row r="47">
          <cell r="C47">
            <v>36743577.950000003</v>
          </cell>
        </row>
        <row r="48">
          <cell r="C48">
            <v>9053730</v>
          </cell>
        </row>
        <row r="49">
          <cell r="C49">
            <v>18767878</v>
          </cell>
        </row>
        <row r="50">
          <cell r="C50">
            <v>266611007.84999999</v>
          </cell>
        </row>
        <row r="51">
          <cell r="C51">
            <v>4500000</v>
          </cell>
        </row>
        <row r="52">
          <cell r="C52">
            <v>3804000</v>
          </cell>
        </row>
        <row r="53">
          <cell r="C53">
            <v>129986496.8</v>
          </cell>
        </row>
        <row r="54">
          <cell r="C54">
            <v>19975350</v>
          </cell>
        </row>
        <row r="55">
          <cell r="C55">
            <v>61231671.200000003</v>
          </cell>
        </row>
        <row r="56">
          <cell r="C56">
            <v>6490468.0599999996</v>
          </cell>
        </row>
        <row r="57">
          <cell r="C57">
            <v>40575000</v>
          </cell>
        </row>
        <row r="60">
          <cell r="C60">
            <v>9459296</v>
          </cell>
        </row>
        <row r="61">
          <cell r="C61">
            <v>141897451.75999999</v>
          </cell>
        </row>
        <row r="62">
          <cell r="C62">
            <v>27802643</v>
          </cell>
        </row>
        <row r="63">
          <cell r="C63">
            <v>0</v>
          </cell>
        </row>
        <row r="64">
          <cell r="C64">
            <v>0</v>
          </cell>
        </row>
        <row r="67">
          <cell r="C67">
            <v>160909837.63</v>
          </cell>
        </row>
        <row r="68">
          <cell r="C68">
            <v>159157456.31</v>
          </cell>
        </row>
        <row r="69">
          <cell r="C69">
            <v>1752381.32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101328872.77</v>
          </cell>
        </row>
        <row r="75">
          <cell r="C75">
            <v>286231582.04000002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3000000</v>
          </cell>
        </row>
        <row r="81">
          <cell r="C81">
            <v>0</v>
          </cell>
        </row>
        <row r="82">
          <cell r="C82">
            <v>871599175.90999997</v>
          </cell>
        </row>
        <row r="83">
          <cell r="C83">
            <v>682535151.20000005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11000000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7">
          <cell r="C97">
            <v>92495138.090000004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SUKELCO</v>
          </cell>
        </row>
        <row r="12">
          <cell r="C12">
            <v>2437591832.1300001</v>
          </cell>
        </row>
        <row r="13">
          <cell r="C13">
            <v>2107296183</v>
          </cell>
        </row>
        <row r="14">
          <cell r="C14">
            <v>86435055</v>
          </cell>
        </row>
        <row r="15">
          <cell r="C15">
            <v>63734247</v>
          </cell>
        </row>
        <row r="16">
          <cell r="C16">
            <v>38484817.18</v>
          </cell>
        </row>
        <row r="17">
          <cell r="C17">
            <v>423731.79</v>
          </cell>
        </row>
        <row r="18">
          <cell r="C18">
            <v>623134.99</v>
          </cell>
        </row>
        <row r="19">
          <cell r="C19">
            <v>13534492</v>
          </cell>
        </row>
        <row r="20">
          <cell r="C20">
            <v>10668071.039999999</v>
          </cell>
        </row>
        <row r="22">
          <cell r="C22">
            <v>10496584.130000001</v>
          </cell>
        </row>
        <row r="23">
          <cell r="C23">
            <v>169629763</v>
          </cell>
        </row>
        <row r="25">
          <cell r="C25">
            <v>28931774</v>
          </cell>
        </row>
        <row r="26">
          <cell r="C26">
            <v>20389859</v>
          </cell>
        </row>
        <row r="27">
          <cell r="C27">
            <v>1356802</v>
          </cell>
        </row>
        <row r="28">
          <cell r="C28">
            <v>7185113</v>
          </cell>
        </row>
        <row r="29">
          <cell r="C29">
            <v>221032307</v>
          </cell>
        </row>
        <row r="31">
          <cell r="C31">
            <v>100000000</v>
          </cell>
        </row>
        <row r="32">
          <cell r="C32">
            <v>121032307</v>
          </cell>
        </row>
        <row r="36">
          <cell r="C36">
            <v>583349660</v>
          </cell>
        </row>
        <row r="37">
          <cell r="C37">
            <v>22000000</v>
          </cell>
        </row>
        <row r="38">
          <cell r="C38">
            <v>3292905573.1300001</v>
          </cell>
        </row>
        <row r="41">
          <cell r="C41">
            <v>1619347329</v>
          </cell>
        </row>
        <row r="42">
          <cell r="C42">
            <v>268101708</v>
          </cell>
        </row>
        <row r="43">
          <cell r="C43">
            <v>105019042</v>
          </cell>
        </row>
        <row r="44">
          <cell r="C44">
            <v>7350473</v>
          </cell>
        </row>
        <row r="45">
          <cell r="C45">
            <v>24301272</v>
          </cell>
        </row>
        <row r="46">
          <cell r="C46">
            <v>8579144</v>
          </cell>
        </row>
        <row r="47">
          <cell r="C47">
            <v>7599877</v>
          </cell>
        </row>
        <row r="48">
          <cell r="C48">
            <v>2000000</v>
          </cell>
        </row>
        <row r="49">
          <cell r="C49">
            <v>9206137</v>
          </cell>
        </row>
        <row r="50">
          <cell r="C50">
            <v>28661157</v>
          </cell>
        </row>
        <row r="51">
          <cell r="C51">
            <v>2760000</v>
          </cell>
        </row>
        <row r="52">
          <cell r="C52">
            <v>4242000</v>
          </cell>
        </row>
        <row r="53">
          <cell r="C53">
            <v>32605500</v>
          </cell>
        </row>
        <row r="54">
          <cell r="C54">
            <v>3851800</v>
          </cell>
        </row>
        <row r="55">
          <cell r="C55">
            <v>14623250</v>
          </cell>
        </row>
        <row r="56">
          <cell r="C56">
            <v>4471751</v>
          </cell>
        </row>
        <row r="57">
          <cell r="C57">
            <v>12830305</v>
          </cell>
        </row>
        <row r="60">
          <cell r="C60">
            <v>29549724</v>
          </cell>
        </row>
        <row r="61">
          <cell r="C61">
            <v>40569670</v>
          </cell>
        </row>
        <row r="63">
          <cell r="C63">
            <v>64293015</v>
          </cell>
        </row>
        <row r="64">
          <cell r="C64">
            <v>89805574</v>
          </cell>
        </row>
        <row r="67">
          <cell r="C67">
            <v>63734247</v>
          </cell>
        </row>
        <row r="68">
          <cell r="C68">
            <v>38484817.18</v>
          </cell>
        </row>
        <row r="69">
          <cell r="C69">
            <v>423731.79</v>
          </cell>
        </row>
        <row r="70">
          <cell r="C70">
            <v>623134.99</v>
          </cell>
        </row>
        <row r="71">
          <cell r="C71">
            <v>13534492</v>
          </cell>
        </row>
        <row r="72">
          <cell r="C72">
            <v>10668071.039999999</v>
          </cell>
        </row>
        <row r="74">
          <cell r="C74">
            <v>10496584.130000001</v>
          </cell>
        </row>
        <row r="75">
          <cell r="C75">
            <v>169629760</v>
          </cell>
        </row>
        <row r="76">
          <cell r="C76">
            <v>3565808</v>
          </cell>
        </row>
        <row r="82">
          <cell r="C82">
            <v>735199149</v>
          </cell>
        </row>
        <row r="83">
          <cell r="C83">
            <v>16602623</v>
          </cell>
        </row>
        <row r="88">
          <cell r="C88">
            <v>86435055</v>
          </cell>
        </row>
        <row r="90">
          <cell r="C90">
            <v>19998471</v>
          </cell>
        </row>
        <row r="91">
          <cell r="C91">
            <v>8000000</v>
          </cell>
        </row>
        <row r="94">
          <cell r="C94">
            <v>22000000</v>
          </cell>
        </row>
        <row r="97">
          <cell r="C97">
            <v>91773126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01"/>
  <sheetViews>
    <sheetView showGridLines="0" tabSelected="1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COTELCO-PPALMA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+[1]SCF!$C$2</f>
        <v>COTELCO-PPALMA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[1]SCF!C12</f>
        <v>1824077139</v>
      </c>
      <c r="C16" s="15">
        <v>845865844.13999987</v>
      </c>
      <c r="D16" s="15">
        <f>+C16-B16</f>
        <v>-978211294.86000013</v>
      </c>
      <c r="E16" s="16">
        <f t="shared" ref="E16:E42" si="0">+D16/B16*100</f>
        <v>-53.62773722367232</v>
      </c>
    </row>
    <row r="17" spans="1:5" ht="15" customHeight="1" x14ac:dyDescent="0.3">
      <c r="A17" s="17" t="s">
        <v>11</v>
      </c>
      <c r="B17" s="18">
        <f>[1]SCF!C13</f>
        <v>1538376144</v>
      </c>
      <c r="C17" s="18">
        <v>724640288.28999996</v>
      </c>
      <c r="D17" s="18">
        <f t="shared" ref="D17:D42" si="1">+C17-B17</f>
        <v>-813735855.71000004</v>
      </c>
      <c r="E17" s="19">
        <f t="shared" ref="E17:E18" si="2">IFERROR(+D17/B17*100,0)</f>
        <v>-52.895766674733359</v>
      </c>
    </row>
    <row r="18" spans="1:5" ht="15" customHeight="1" x14ac:dyDescent="0.3">
      <c r="A18" s="17" t="s">
        <v>12</v>
      </c>
      <c r="B18" s="18">
        <f>[1]SCF!C14</f>
        <v>63013954</v>
      </c>
      <c r="C18" s="18">
        <v>26350341.899999999</v>
      </c>
      <c r="D18" s="18">
        <f t="shared" si="1"/>
        <v>-36663612.100000001</v>
      </c>
      <c r="E18" s="19">
        <f t="shared" si="2"/>
        <v>-58.183322538369843</v>
      </c>
    </row>
    <row r="19" spans="1:5" ht="15" customHeight="1" x14ac:dyDescent="0.3">
      <c r="A19" s="20" t="s">
        <v>13</v>
      </c>
      <c r="B19" s="15">
        <f>[1]SCF!C15</f>
        <v>35577344.149999999</v>
      </c>
      <c r="C19" s="21">
        <v>12295210.09</v>
      </c>
      <c r="D19" s="21">
        <f t="shared" si="1"/>
        <v>-23282134.059999999</v>
      </c>
      <c r="E19" s="22">
        <f t="shared" si="0"/>
        <v>-65.440899584405869</v>
      </c>
    </row>
    <row r="20" spans="1:5" ht="15" customHeight="1" x14ac:dyDescent="0.3">
      <c r="A20" s="23" t="s">
        <v>14</v>
      </c>
      <c r="B20" s="18">
        <f>[1]SCF!C16</f>
        <v>28426226.949999999</v>
      </c>
      <c r="C20" s="18">
        <v>9835573.040000001</v>
      </c>
      <c r="D20" s="18">
        <f t="shared" si="1"/>
        <v>-18590653.909999996</v>
      </c>
      <c r="E20" s="19">
        <f t="shared" ref="E20:E28" si="3">IFERROR(+D20/B20*100,0)</f>
        <v>-65.399653435187943</v>
      </c>
    </row>
    <row r="21" spans="1:5" ht="15" customHeight="1" x14ac:dyDescent="0.3">
      <c r="A21" s="23" t="s">
        <v>15</v>
      </c>
      <c r="B21" s="18">
        <f>[1]SCF!C17</f>
        <v>271860.88</v>
      </c>
      <c r="C21" s="18">
        <v>93809.99</v>
      </c>
      <c r="D21" s="18">
        <f t="shared" si="1"/>
        <v>-178050.89</v>
      </c>
      <c r="E21" s="19">
        <f t="shared" si="3"/>
        <v>-65.493383969035932</v>
      </c>
    </row>
    <row r="22" spans="1:5" ht="15" customHeight="1" x14ac:dyDescent="0.3">
      <c r="A22" s="23" t="s">
        <v>16</v>
      </c>
      <c r="B22" s="18">
        <f>[1]SCF!C18</f>
        <v>1044.3699999999999</v>
      </c>
      <c r="C22" s="18">
        <v>223.01</v>
      </c>
      <c r="D22" s="18">
        <f t="shared" si="1"/>
        <v>-821.3599999999999</v>
      </c>
      <c r="E22" s="19">
        <f t="shared" si="3"/>
        <v>-78.646456715531855</v>
      </c>
    </row>
    <row r="23" spans="1:5" ht="15" customHeight="1" x14ac:dyDescent="0.3">
      <c r="A23" s="23" t="s">
        <v>17</v>
      </c>
      <c r="B23" s="18">
        <f>[1]SCF!C19</f>
        <v>52153.14</v>
      </c>
      <c r="C23" s="18">
        <v>8346.0400000000009</v>
      </c>
      <c r="D23" s="18">
        <f t="shared" si="1"/>
        <v>-43807.1</v>
      </c>
      <c r="E23" s="19">
        <f t="shared" si="3"/>
        <v>-83.99705175949137</v>
      </c>
    </row>
    <row r="24" spans="1:5" ht="15" customHeight="1" x14ac:dyDescent="0.3">
      <c r="A24" s="23" t="s">
        <v>18</v>
      </c>
      <c r="B24" s="18">
        <f>[1]SCF!C20</f>
        <v>6826058.8099999996</v>
      </c>
      <c r="C24" s="18">
        <v>2357258.0099999998</v>
      </c>
      <c r="D24" s="18">
        <f t="shared" si="1"/>
        <v>-4468800.8</v>
      </c>
      <c r="E24" s="19">
        <f t="shared" si="3"/>
        <v>-65.466778479161675</v>
      </c>
    </row>
    <row r="25" spans="1:5" ht="15" customHeight="1" x14ac:dyDescent="0.3">
      <c r="A25" s="23" t="s">
        <v>19</v>
      </c>
      <c r="B25" s="18">
        <f>[1]SCF!C21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[1]SCF!C22</f>
        <v>3708888.85</v>
      </c>
      <c r="C26" s="18">
        <v>141098.26</v>
      </c>
      <c r="D26" s="18">
        <f t="shared" si="1"/>
        <v>-3567790.59</v>
      </c>
      <c r="E26" s="19">
        <f t="shared" si="3"/>
        <v>-96.195672997857557</v>
      </c>
    </row>
    <row r="27" spans="1:5" ht="15" customHeight="1" x14ac:dyDescent="0.3">
      <c r="A27" s="17" t="s">
        <v>21</v>
      </c>
      <c r="B27" s="18">
        <f>[1]SCF!C23</f>
        <v>169705659</v>
      </c>
      <c r="C27" s="18">
        <v>80760576.819999993</v>
      </c>
      <c r="D27" s="18">
        <f t="shared" si="1"/>
        <v>-88945082.180000007</v>
      </c>
      <c r="E27" s="19">
        <f t="shared" si="3"/>
        <v>-52.411382569157581</v>
      </c>
    </row>
    <row r="28" spans="1:5" ht="15" customHeight="1" x14ac:dyDescent="0.3">
      <c r="A28" s="17" t="s">
        <v>22</v>
      </c>
      <c r="B28" s="18">
        <f>[1]SCF!C24</f>
        <v>13695149</v>
      </c>
      <c r="C28" s="18">
        <v>1678328.78</v>
      </c>
      <c r="D28" s="18">
        <f t="shared" si="1"/>
        <v>-12016820.220000001</v>
      </c>
      <c r="E28" s="19">
        <f t="shared" si="3"/>
        <v>-87.745085650400739</v>
      </c>
    </row>
    <row r="29" spans="1:5" ht="15" customHeight="1" x14ac:dyDescent="0.3">
      <c r="A29" s="14" t="s">
        <v>23</v>
      </c>
      <c r="B29" s="15">
        <f>[1]SCF!C25</f>
        <v>15650000</v>
      </c>
      <c r="C29" s="15">
        <v>35653118.859999999</v>
      </c>
      <c r="D29" s="15">
        <f t="shared" si="1"/>
        <v>20003118.859999999</v>
      </c>
      <c r="E29" s="16">
        <f t="shared" si="0"/>
        <v>127.81545597444088</v>
      </c>
    </row>
    <row r="30" spans="1:5" ht="15" customHeight="1" x14ac:dyDescent="0.3">
      <c r="A30" s="17" t="s">
        <v>24</v>
      </c>
      <c r="B30" s="18">
        <f>[1]SCF!C26</f>
        <v>13200000</v>
      </c>
      <c r="C30" s="18">
        <v>22945794.360000003</v>
      </c>
      <c r="D30" s="18">
        <f t="shared" si="1"/>
        <v>9745794.3600000031</v>
      </c>
      <c r="E30" s="19">
        <f t="shared" ref="E30:E32" si="4">IFERROR(+D30/B30*100,0)</f>
        <v>73.831775454545479</v>
      </c>
    </row>
    <row r="31" spans="1:5" ht="15" customHeight="1" x14ac:dyDescent="0.3">
      <c r="A31" s="17" t="s">
        <v>25</v>
      </c>
      <c r="B31" s="18">
        <f>[1]SCF!C27</f>
        <v>50000</v>
      </c>
      <c r="C31" s="18">
        <v>57475.38</v>
      </c>
      <c r="D31" s="18">
        <f t="shared" si="1"/>
        <v>7475.3799999999974</v>
      </c>
      <c r="E31" s="19">
        <f t="shared" si="4"/>
        <v>14.950759999999994</v>
      </c>
    </row>
    <row r="32" spans="1:5" x14ac:dyDescent="0.3">
      <c r="A32" s="17" t="s">
        <v>26</v>
      </c>
      <c r="B32" s="18">
        <f>[1]SCF!C28</f>
        <v>2400000</v>
      </c>
      <c r="C32" s="18">
        <v>12649849.119999999</v>
      </c>
      <c r="D32" s="18">
        <f t="shared" si="1"/>
        <v>10249849.119999999</v>
      </c>
      <c r="E32" s="19">
        <f t="shared" si="4"/>
        <v>427.0770466666666</v>
      </c>
    </row>
    <row r="33" spans="1:5" x14ac:dyDescent="0.3">
      <c r="A33" s="14" t="s">
        <v>27</v>
      </c>
      <c r="B33" s="15">
        <f>[1]SCF!C29</f>
        <v>489950350</v>
      </c>
      <c r="C33" s="15">
        <v>152162018.65000001</v>
      </c>
      <c r="D33" s="15">
        <f t="shared" si="1"/>
        <v>-337788331.35000002</v>
      </c>
      <c r="E33" s="16">
        <f t="shared" si="0"/>
        <v>-68.943379946559887</v>
      </c>
    </row>
    <row r="34" spans="1:5" ht="15" customHeight="1" x14ac:dyDescent="0.3">
      <c r="A34" s="17" t="s">
        <v>28</v>
      </c>
      <c r="B34" s="18">
        <f>[1]SCF!C30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[1]SCF!C31</f>
        <v>489950350</v>
      </c>
      <c r="C35" s="18">
        <v>152162018.65000001</v>
      </c>
      <c r="D35" s="18">
        <f t="shared" si="1"/>
        <v>-337788331.35000002</v>
      </c>
      <c r="E35" s="19">
        <f t="shared" si="5"/>
        <v>-68.943379946559887</v>
      </c>
    </row>
    <row r="36" spans="1:5" ht="20.399999999999999" customHeight="1" x14ac:dyDescent="0.3">
      <c r="A36" s="17" t="s">
        <v>30</v>
      </c>
      <c r="B36" s="18">
        <f>[1]SCF!C32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[1]SCF!C33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[1]SCF!C34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[1]SCF!C35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[1]SCF!C36</f>
        <v>0</v>
      </c>
      <c r="C40" s="18">
        <v>1320958.8999999999</v>
      </c>
      <c r="D40" s="18">
        <f t="shared" si="1"/>
        <v>1320958.8999999999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[1]SCF!C37</f>
        <v>0</v>
      </c>
      <c r="C41" s="18">
        <v>8896855.2400000002</v>
      </c>
      <c r="D41" s="18">
        <f t="shared" si="1"/>
        <v>8896855.2400000002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[1]SCF!C38</f>
        <v>2329677489</v>
      </c>
      <c r="C42" s="27">
        <v>1043898795.7899998</v>
      </c>
      <c r="D42" s="27">
        <f t="shared" si="1"/>
        <v>-1285778693.21</v>
      </c>
      <c r="E42" s="28">
        <f t="shared" si="0"/>
        <v>-55.191274297882011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[1]SCF!C41</f>
        <v>1301777610</v>
      </c>
      <c r="C45" s="18">
        <v>659935153.81000006</v>
      </c>
      <c r="D45" s="18">
        <f>C45-B45</f>
        <v>-641842456.18999994</v>
      </c>
      <c r="E45" s="19">
        <f>IFERROR(+D45/B45*100,0)</f>
        <v>-49.30507724664276</v>
      </c>
    </row>
    <row r="46" spans="1:5" ht="15" customHeight="1" x14ac:dyDescent="0.3">
      <c r="A46" s="14" t="s">
        <v>39</v>
      </c>
      <c r="B46" s="15">
        <f>[1]SCF!C42</f>
        <v>139356252</v>
      </c>
      <c r="C46" s="15">
        <v>52651067.670000002</v>
      </c>
      <c r="D46" s="15">
        <f t="shared" ref="D46:D61" si="6">+B46-C46</f>
        <v>86705184.329999998</v>
      </c>
      <c r="E46" s="16">
        <f t="shared" ref="E46" si="7">+D46/B46*100</f>
        <v>62.218367016644507</v>
      </c>
    </row>
    <row r="47" spans="1:5" ht="15" customHeight="1" x14ac:dyDescent="0.3">
      <c r="A47" s="17" t="s">
        <v>40</v>
      </c>
      <c r="B47" s="18">
        <f>[1]SCF!C43</f>
        <v>54528891</v>
      </c>
      <c r="C47" s="18">
        <v>26092356.630000003</v>
      </c>
      <c r="D47" s="18">
        <f t="shared" si="6"/>
        <v>28436534.369999997</v>
      </c>
      <c r="E47" s="19">
        <f t="shared" ref="E47:E61" si="8">IFERROR(+D47/B47*100,0)</f>
        <v>52.149482317547957</v>
      </c>
    </row>
    <row r="48" spans="1:5" ht="15" customHeight="1" x14ac:dyDescent="0.3">
      <c r="A48" s="17" t="s">
        <v>41</v>
      </c>
      <c r="B48" s="18">
        <f>[1]SCF!C44</f>
        <v>4792494</v>
      </c>
      <c r="C48" s="18">
        <v>2458124.0499999998</v>
      </c>
      <c r="D48" s="18">
        <f t="shared" si="6"/>
        <v>2334369.9500000002</v>
      </c>
      <c r="E48" s="19">
        <f t="shared" si="8"/>
        <v>48.70887579619297</v>
      </c>
    </row>
    <row r="49" spans="1:5" ht="15" customHeight="1" x14ac:dyDescent="0.3">
      <c r="A49" s="17" t="s">
        <v>42</v>
      </c>
      <c r="B49" s="18">
        <f>[1]SCF!C45</f>
        <v>13629346</v>
      </c>
      <c r="C49" s="18">
        <v>9189069.3100000005</v>
      </c>
      <c r="D49" s="18">
        <f t="shared" si="6"/>
        <v>4440276.6899999995</v>
      </c>
      <c r="E49" s="19">
        <f t="shared" si="8"/>
        <v>32.578794976662849</v>
      </c>
    </row>
    <row r="50" spans="1:5" ht="15" customHeight="1" x14ac:dyDescent="0.3">
      <c r="A50" s="17" t="s">
        <v>43</v>
      </c>
      <c r="B50" s="18">
        <f>[1]SCF!C46</f>
        <v>1303600</v>
      </c>
      <c r="C50" s="18">
        <v>251102.40000000002</v>
      </c>
      <c r="D50" s="18">
        <f t="shared" si="6"/>
        <v>1052497.6000000001</v>
      </c>
      <c r="E50" s="19">
        <f t="shared" si="8"/>
        <v>80.737772322798406</v>
      </c>
    </row>
    <row r="51" spans="1:5" ht="15" customHeight="1" x14ac:dyDescent="0.3">
      <c r="A51" s="17" t="s">
        <v>44</v>
      </c>
      <c r="B51" s="18">
        <f>[1]SCF!C47</f>
        <v>1368275</v>
      </c>
      <c r="C51" s="18">
        <v>922124.84</v>
      </c>
      <c r="D51" s="18">
        <f t="shared" si="6"/>
        <v>446150.16000000003</v>
      </c>
      <c r="E51" s="19">
        <f t="shared" si="8"/>
        <v>32.606761067767813</v>
      </c>
    </row>
    <row r="52" spans="1:5" x14ac:dyDescent="0.3">
      <c r="A52" s="17" t="s">
        <v>45</v>
      </c>
      <c r="B52" s="18">
        <f>[1]SCF!C48</f>
        <v>3444300</v>
      </c>
      <c r="C52" s="18">
        <v>658740</v>
      </c>
      <c r="D52" s="18">
        <f t="shared" si="6"/>
        <v>2785560</v>
      </c>
      <c r="E52" s="19">
        <f t="shared" si="8"/>
        <v>80.874488284992594</v>
      </c>
    </row>
    <row r="53" spans="1:5" ht="15" customHeight="1" x14ac:dyDescent="0.3">
      <c r="A53" s="17" t="s">
        <v>46</v>
      </c>
      <c r="B53" s="18">
        <f>[1]SCF!C49</f>
        <v>11111210</v>
      </c>
      <c r="C53" s="18">
        <v>3198437.0999999996</v>
      </c>
      <c r="D53" s="18">
        <f t="shared" si="6"/>
        <v>7912772.9000000004</v>
      </c>
      <c r="E53" s="19">
        <f t="shared" si="8"/>
        <v>71.214322292531591</v>
      </c>
    </row>
    <row r="54" spans="1:5" ht="15" customHeight="1" x14ac:dyDescent="0.3">
      <c r="A54" s="17" t="s">
        <v>47</v>
      </c>
      <c r="B54" s="18">
        <f>[1]SCF!C50</f>
        <v>8544900</v>
      </c>
      <c r="C54" s="18">
        <v>1159001.3799999999</v>
      </c>
      <c r="D54" s="18">
        <f t="shared" si="6"/>
        <v>7385898.6200000001</v>
      </c>
      <c r="E54" s="19">
        <f t="shared" si="8"/>
        <v>86.436337698510229</v>
      </c>
    </row>
    <row r="55" spans="1:5" ht="15" customHeight="1" x14ac:dyDescent="0.3">
      <c r="A55" s="17" t="s">
        <v>48</v>
      </c>
      <c r="B55" s="18">
        <f>[1]SCF!C51</f>
        <v>1422000</v>
      </c>
      <c r="C55" s="18">
        <v>606060</v>
      </c>
      <c r="D55" s="18">
        <f t="shared" si="6"/>
        <v>815940</v>
      </c>
      <c r="E55" s="19">
        <f t="shared" si="8"/>
        <v>57.379746835443036</v>
      </c>
    </row>
    <row r="56" spans="1:5" ht="15" customHeight="1" x14ac:dyDescent="0.3">
      <c r="A56" s="17" t="s">
        <v>49</v>
      </c>
      <c r="B56" s="18">
        <f>[1]SCF!C52</f>
        <v>1656000</v>
      </c>
      <c r="C56" s="18">
        <v>612610</v>
      </c>
      <c r="D56" s="18">
        <f t="shared" si="6"/>
        <v>1043390</v>
      </c>
      <c r="E56" s="19">
        <f t="shared" si="8"/>
        <v>63.006642512077292</v>
      </c>
    </row>
    <row r="57" spans="1:5" ht="15" customHeight="1" x14ac:dyDescent="0.3">
      <c r="A57" s="17" t="s">
        <v>50</v>
      </c>
      <c r="B57" s="18">
        <f>[1]SCF!C53</f>
        <v>18804448</v>
      </c>
      <c r="C57" s="18">
        <v>4978525.2600000007</v>
      </c>
      <c r="D57" s="18">
        <f t="shared" si="6"/>
        <v>13825922.739999998</v>
      </c>
      <c r="E57" s="19">
        <f t="shared" si="8"/>
        <v>73.524746591870169</v>
      </c>
    </row>
    <row r="58" spans="1:5" ht="15" customHeight="1" x14ac:dyDescent="0.3">
      <c r="A58" s="17" t="s">
        <v>51</v>
      </c>
      <c r="B58" s="18">
        <f>[1]SCF!C54</f>
        <v>2055000</v>
      </c>
      <c r="C58" s="18">
        <v>403851</v>
      </c>
      <c r="D58" s="18">
        <f t="shared" si="6"/>
        <v>1651149</v>
      </c>
      <c r="E58" s="19">
        <f t="shared" si="8"/>
        <v>80.347883211678834</v>
      </c>
    </row>
    <row r="59" spans="1:5" ht="15" customHeight="1" x14ac:dyDescent="0.3">
      <c r="A59" s="17" t="s">
        <v>52</v>
      </c>
      <c r="B59" s="18">
        <f>[1]SCF!C55</f>
        <v>8039500</v>
      </c>
      <c r="C59" s="18">
        <v>372638.75</v>
      </c>
      <c r="D59" s="18">
        <f t="shared" si="6"/>
        <v>7666861.25</v>
      </c>
      <c r="E59" s="19">
        <f t="shared" si="8"/>
        <v>95.364901424217933</v>
      </c>
    </row>
    <row r="60" spans="1:5" ht="15" customHeight="1" x14ac:dyDescent="0.3">
      <c r="A60" s="17" t="s">
        <v>53</v>
      </c>
      <c r="B60" s="18">
        <f>[1]SCF!C56</f>
        <v>1006288</v>
      </c>
      <c r="C60" s="18">
        <v>192372.22999999998</v>
      </c>
      <c r="D60" s="18">
        <f t="shared" si="6"/>
        <v>813915.77</v>
      </c>
      <c r="E60" s="19">
        <f t="shared" si="8"/>
        <v>80.882984791630236</v>
      </c>
    </row>
    <row r="61" spans="1:5" ht="15" customHeight="1" x14ac:dyDescent="0.3">
      <c r="A61" s="17" t="s">
        <v>54</v>
      </c>
      <c r="B61" s="18">
        <f>[1]SCF!C57</f>
        <v>7650000</v>
      </c>
      <c r="C61" s="18">
        <v>1556054.72</v>
      </c>
      <c r="D61" s="18">
        <f t="shared" si="6"/>
        <v>6093945.2800000003</v>
      </c>
      <c r="E61" s="19">
        <f t="shared" si="8"/>
        <v>79.659415424836595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[1]SCF!C60</f>
        <v>3697996</v>
      </c>
      <c r="C63" s="18">
        <v>0</v>
      </c>
      <c r="D63" s="18">
        <f t="shared" ref="D63:D67" si="9">C63-B63</f>
        <v>-3697996</v>
      </c>
      <c r="E63" s="19">
        <f t="shared" ref="E63:E67" si="10">IFERROR(+D63/B63*100,0)</f>
        <v>-100</v>
      </c>
    </row>
    <row r="64" spans="1:5" x14ac:dyDescent="0.3">
      <c r="A64" s="24" t="s">
        <v>57</v>
      </c>
      <c r="B64" s="18">
        <f>[1]SCF!C61</f>
        <v>67074004</v>
      </c>
      <c r="C64" s="18">
        <v>211178436.22000003</v>
      </c>
      <c r="D64" s="18">
        <f t="shared" si="9"/>
        <v>144104432.22000003</v>
      </c>
      <c r="E64" s="19">
        <f t="shared" si="10"/>
        <v>214.84393897224331</v>
      </c>
    </row>
    <row r="65" spans="1:5" ht="15" customHeight="1" x14ac:dyDescent="0.3">
      <c r="A65" s="24" t="s">
        <v>58</v>
      </c>
      <c r="B65" s="18">
        <f>[1]SCF!C62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[1]SCF!C63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[1]SCF!C64</f>
        <v>20115922</v>
      </c>
      <c r="C67" s="18">
        <v>15255286.34</v>
      </c>
      <c r="D67" s="18">
        <f t="shared" si="9"/>
        <v>-4860635.66</v>
      </c>
      <c r="E67" s="19">
        <f t="shared" si="10"/>
        <v>-24.163126403055252</v>
      </c>
    </row>
    <row r="68" spans="1:5" ht="15" customHeight="1" x14ac:dyDescent="0.3">
      <c r="A68" s="30" t="s">
        <v>61</v>
      </c>
      <c r="B68" s="15">
        <f>+B63+B64+B65+B66+B67</f>
        <v>90887922</v>
      </c>
      <c r="C68" s="31">
        <v>226433722.56000003</v>
      </c>
      <c r="D68" s="31">
        <f t="shared" ref="D68" si="11">+C68-B68</f>
        <v>135545800.56000003</v>
      </c>
      <c r="E68" s="32">
        <f t="shared" ref="E68" si="12">+D68/B68*100</f>
        <v>149.13510791895982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[1]SCF!C67</f>
        <v>35577344.149999999</v>
      </c>
      <c r="C70" s="15">
        <v>11973734.670000002</v>
      </c>
      <c r="D70" s="15">
        <f t="shared" ref="D70:D82" si="13">+C70-B70</f>
        <v>-23603609.479999997</v>
      </c>
      <c r="E70" s="16">
        <f t="shared" ref="E70:E82" si="14">+D70/B70*100</f>
        <v>-66.344495475781599</v>
      </c>
    </row>
    <row r="71" spans="1:5" ht="15" customHeight="1" x14ac:dyDescent="0.3">
      <c r="A71" s="17" t="s">
        <v>14</v>
      </c>
      <c r="B71" s="18">
        <f>[1]SCF!C68</f>
        <v>28426226.949999999</v>
      </c>
      <c r="C71" s="18">
        <v>9573594.3399999999</v>
      </c>
      <c r="D71" s="18">
        <f t="shared" si="13"/>
        <v>-18852632.609999999</v>
      </c>
      <c r="E71" s="19">
        <f t="shared" ref="E71:E81" si="15">IFERROR(+D71/B71*100,0)</f>
        <v>-66.321262555036341</v>
      </c>
    </row>
    <row r="72" spans="1:5" ht="15" customHeight="1" x14ac:dyDescent="0.3">
      <c r="A72" s="17" t="s">
        <v>15</v>
      </c>
      <c r="B72" s="18">
        <f>[1]SCF!C69</f>
        <v>271860.88</v>
      </c>
      <c r="C72" s="18">
        <v>91506.239999999991</v>
      </c>
      <c r="D72" s="18">
        <f t="shared" si="13"/>
        <v>-180354.64</v>
      </c>
      <c r="E72" s="19">
        <f t="shared" si="15"/>
        <v>-66.340784301146968</v>
      </c>
    </row>
    <row r="73" spans="1:5" ht="15" customHeight="1" x14ac:dyDescent="0.3">
      <c r="A73" s="17" t="s">
        <v>16</v>
      </c>
      <c r="B73" s="18">
        <f>[1]SCF!C70</f>
        <v>1044.3699999999999</v>
      </c>
      <c r="C73" s="18">
        <v>237.23</v>
      </c>
      <c r="D73" s="18">
        <f t="shared" si="13"/>
        <v>-807.13999999999987</v>
      </c>
      <c r="E73" s="19">
        <f t="shared" si="15"/>
        <v>-77.284870304585539</v>
      </c>
    </row>
    <row r="74" spans="1:5" ht="15" customHeight="1" x14ac:dyDescent="0.3">
      <c r="A74" s="17" t="s">
        <v>64</v>
      </c>
      <c r="B74" s="18">
        <f>[1]SCF!C71</f>
        <v>52153.14</v>
      </c>
      <c r="C74" s="18">
        <v>9308.73</v>
      </c>
      <c r="D74" s="18">
        <f t="shared" si="13"/>
        <v>-42844.41</v>
      </c>
      <c r="E74" s="19">
        <f t="shared" si="15"/>
        <v>-82.151160984746085</v>
      </c>
    </row>
    <row r="75" spans="1:5" ht="15" customHeight="1" x14ac:dyDescent="0.3">
      <c r="A75" s="17" t="s">
        <v>18</v>
      </c>
      <c r="B75" s="18">
        <f>[1]SCF!C72</f>
        <v>6826058.8099999996</v>
      </c>
      <c r="C75" s="18">
        <v>2299088.13</v>
      </c>
      <c r="D75" s="18">
        <f t="shared" si="13"/>
        <v>-4526970.68</v>
      </c>
      <c r="E75" s="19">
        <f t="shared" si="15"/>
        <v>-66.318952209554723</v>
      </c>
    </row>
    <row r="76" spans="1:5" ht="15" customHeight="1" x14ac:dyDescent="0.3">
      <c r="A76" s="17" t="s">
        <v>19</v>
      </c>
      <c r="B76" s="18">
        <f>[1]SCF!C73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[1]SCF!C74</f>
        <v>3708888.85</v>
      </c>
      <c r="C77" s="18">
        <v>323771.62999999995</v>
      </c>
      <c r="D77" s="18">
        <f t="shared" ref="D77:D81" si="16">C77-B77</f>
        <v>-3385117.22</v>
      </c>
      <c r="E77" s="19">
        <f t="shared" si="15"/>
        <v>-91.270387356040615</v>
      </c>
    </row>
    <row r="78" spans="1:5" x14ac:dyDescent="0.3">
      <c r="A78" s="24" t="s">
        <v>66</v>
      </c>
      <c r="B78" s="18">
        <f>[1]SCF!C75</f>
        <v>169705659</v>
      </c>
      <c r="C78" s="18">
        <v>65614485.410000011</v>
      </c>
      <c r="D78" s="18">
        <f t="shared" si="16"/>
        <v>-104091173.58999999</v>
      </c>
      <c r="E78" s="19">
        <f t="shared" si="15"/>
        <v>-61.336300865488511</v>
      </c>
    </row>
    <row r="79" spans="1:5" ht="15" customHeight="1" x14ac:dyDescent="0.3">
      <c r="A79" s="24" t="s">
        <v>67</v>
      </c>
      <c r="B79" s="18">
        <f>[1]SCF!C76</f>
        <v>13695149</v>
      </c>
      <c r="C79" s="18">
        <v>7040519.3299999991</v>
      </c>
      <c r="D79" s="18">
        <f t="shared" si="16"/>
        <v>-6654629.6700000009</v>
      </c>
      <c r="E79" s="19">
        <f t="shared" si="15"/>
        <v>-48.591144718469295</v>
      </c>
    </row>
    <row r="80" spans="1:5" x14ac:dyDescent="0.3">
      <c r="A80" s="24" t="s">
        <v>68</v>
      </c>
      <c r="B80" s="18">
        <f>[1]SCF!C77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[1]SCF!C78</f>
        <v>0</v>
      </c>
      <c r="C81" s="18">
        <v>99185.5</v>
      </c>
      <c r="D81" s="18">
        <f t="shared" si="16"/>
        <v>99185.5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222687041</v>
      </c>
      <c r="C82" s="31">
        <v>85051696.540000007</v>
      </c>
      <c r="D82" s="31">
        <f t="shared" si="13"/>
        <v>-137635344.45999998</v>
      </c>
      <c r="E82" s="32">
        <f t="shared" si="14"/>
        <v>-61.806625047391051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[1]SCF!C81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[1]SCF!C82</f>
        <v>489950350</v>
      </c>
      <c r="C85" s="18">
        <v>34048709.620000005</v>
      </c>
      <c r="D85" s="18">
        <f t="shared" si="17"/>
        <v>-455901640.38</v>
      </c>
      <c r="E85" s="19">
        <f t="shared" si="18"/>
        <v>-93.050579590360528</v>
      </c>
    </row>
    <row r="86" spans="1:5" ht="15" customHeight="1" x14ac:dyDescent="0.3">
      <c r="A86" s="24" t="s">
        <v>74</v>
      </c>
      <c r="B86" s="18">
        <f>[1]SCF!C83</f>
        <v>40634800</v>
      </c>
      <c r="C86" s="18">
        <v>2463551.12</v>
      </c>
      <c r="D86" s="18">
        <f t="shared" si="17"/>
        <v>-38171248.880000003</v>
      </c>
      <c r="E86" s="19">
        <f t="shared" si="18"/>
        <v>-93.937336667093234</v>
      </c>
    </row>
    <row r="87" spans="1:5" ht="15" customHeight="1" x14ac:dyDescent="0.3">
      <c r="A87" s="30" t="s">
        <v>75</v>
      </c>
      <c r="B87" s="33">
        <f>+B84+B85+B86</f>
        <v>530585150</v>
      </c>
      <c r="C87" s="31">
        <v>36512260.740000002</v>
      </c>
      <c r="D87" s="31">
        <f t="shared" si="17"/>
        <v>-494072889.25999999</v>
      </c>
      <c r="E87" s="32">
        <f>+D87/B87*100</f>
        <v>-93.118491774600173</v>
      </c>
    </row>
    <row r="88" spans="1:5" ht="18" customHeight="1" x14ac:dyDescent="0.3">
      <c r="A88" s="25" t="s">
        <v>76</v>
      </c>
      <c r="B88" s="27">
        <f>+B45+B46+B68+B82+B87</f>
        <v>2285293975</v>
      </c>
      <c r="C88" s="27">
        <v>1060583901.3200001</v>
      </c>
      <c r="D88" s="27">
        <f t="shared" si="17"/>
        <v>-1224710073.6799998</v>
      </c>
      <c r="E88" s="28">
        <f>+D88/B88*100</f>
        <v>-53.590920340128221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[1]SCF!C88</f>
        <v>10000000</v>
      </c>
      <c r="C91" s="18">
        <v>27383243.929999996</v>
      </c>
      <c r="D91" s="18">
        <f t="shared" ref="D91:D98" si="19">+C91-B91</f>
        <v>17383243.929999996</v>
      </c>
      <c r="E91" s="19">
        <f>IFERROR(+D91/B91*100,0)</f>
        <v>173.83243929999998</v>
      </c>
    </row>
    <row r="92" spans="1:5" ht="15" customHeight="1" x14ac:dyDescent="0.3">
      <c r="A92" s="24" t="s">
        <v>79</v>
      </c>
      <c r="B92" s="18">
        <f>[1]SCF!C89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[1]SCF!C90</f>
        <v>9420000</v>
      </c>
      <c r="C93" s="18">
        <v>7587022.25</v>
      </c>
      <c r="D93" s="18">
        <f t="shared" si="19"/>
        <v>-1832977.75</v>
      </c>
      <c r="E93" s="19">
        <f t="shared" si="20"/>
        <v>-19.458362526539279</v>
      </c>
    </row>
    <row r="94" spans="1:5" ht="15" customHeight="1" x14ac:dyDescent="0.3">
      <c r="A94" s="24" t="s">
        <v>81</v>
      </c>
      <c r="B94" s="18">
        <f>[1]SCF!C91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[1]SCF!C92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[1]SCF!C93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[1]SCF!C94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19420000</v>
      </c>
      <c r="C98" s="31">
        <v>34970266.179999992</v>
      </c>
      <c r="D98" s="31">
        <f t="shared" si="19"/>
        <v>15550266.179999992</v>
      </c>
      <c r="E98" s="32">
        <f t="shared" ref="E98" si="21">+D98/B98*100</f>
        <v>80.073461277033942</v>
      </c>
    </row>
    <row r="99" spans="1:5" ht="15" customHeight="1" x14ac:dyDescent="0.3">
      <c r="A99" s="34" t="s">
        <v>86</v>
      </c>
      <c r="B99" s="35">
        <f>+B42-B88-B98</f>
        <v>24963514</v>
      </c>
      <c r="C99" s="36">
        <v>-51655371.710000202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[1]SCF!$C$97</f>
        <v>10680530</v>
      </c>
      <c r="C100" s="18">
        <v>105361657.54000001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35644044</v>
      </c>
      <c r="C101" s="36">
        <v>53706285.829999804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COTELCO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+[2]SCF!$C$2</f>
        <v>COTELCO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[2]SCF!C12</f>
        <v>4265749041.2199998</v>
      </c>
      <c r="C16" s="15">
        <v>1764489406.1699998</v>
      </c>
      <c r="D16" s="15">
        <f>+C16-B16</f>
        <v>-2501259635.0500002</v>
      </c>
      <c r="E16" s="16">
        <f t="shared" ref="E16:E42" si="0">+D16/B16*100</f>
        <v>-58.635883425871739</v>
      </c>
    </row>
    <row r="17" spans="1:5" ht="15" customHeight="1" x14ac:dyDescent="0.3">
      <c r="A17" s="17" t="s">
        <v>11</v>
      </c>
      <c r="B17" s="18">
        <f>[2]SCF!C13</f>
        <v>3599862298.27</v>
      </c>
      <c r="C17" s="18">
        <v>1496397201.52</v>
      </c>
      <c r="D17" s="18">
        <f t="shared" ref="D17:D42" si="1">+C17-B17</f>
        <v>-2103465096.75</v>
      </c>
      <c r="E17" s="19">
        <f t="shared" ref="E17:E18" si="2">IFERROR(+D17/B17*100,0)</f>
        <v>-58.431821066068842</v>
      </c>
    </row>
    <row r="18" spans="1:5" ht="15" customHeight="1" x14ac:dyDescent="0.3">
      <c r="A18" s="17" t="s">
        <v>12</v>
      </c>
      <c r="B18" s="18">
        <f>[2]SCF!C14</f>
        <v>159350252.44</v>
      </c>
      <c r="C18" s="18">
        <v>60709920.469999999</v>
      </c>
      <c r="D18" s="18">
        <f t="shared" si="1"/>
        <v>-98640331.969999999</v>
      </c>
      <c r="E18" s="19">
        <f t="shared" si="2"/>
        <v>-61.901585005107506</v>
      </c>
    </row>
    <row r="19" spans="1:5" ht="15" customHeight="1" x14ac:dyDescent="0.3">
      <c r="A19" s="20" t="s">
        <v>13</v>
      </c>
      <c r="B19" s="15">
        <f>[2]SCF!C15</f>
        <v>69569518.040000007</v>
      </c>
      <c r="C19" s="21">
        <v>26404852.709999997</v>
      </c>
      <c r="D19" s="21">
        <f t="shared" si="1"/>
        <v>-43164665.330000013</v>
      </c>
      <c r="E19" s="22">
        <f t="shared" si="0"/>
        <v>-62.045370653828392</v>
      </c>
    </row>
    <row r="20" spans="1:5" ht="15" customHeight="1" x14ac:dyDescent="0.3">
      <c r="A20" s="23" t="s">
        <v>14</v>
      </c>
      <c r="B20" s="18">
        <f>[2]SCF!C16</f>
        <v>53409746.009999998</v>
      </c>
      <c r="C20" s="18">
        <v>21055994.969999999</v>
      </c>
      <c r="D20" s="18">
        <f t="shared" si="1"/>
        <v>-32353751.039999999</v>
      </c>
      <c r="E20" s="19">
        <f t="shared" ref="E20:E28" si="3">IFERROR(+D20/B20*100,0)</f>
        <v>-60.576492975537363</v>
      </c>
    </row>
    <row r="21" spans="1:5" ht="15" customHeight="1" x14ac:dyDescent="0.3">
      <c r="A21" s="23" t="s">
        <v>15</v>
      </c>
      <c r="B21" s="18">
        <f>[2]SCF!C17</f>
        <v>562261.32999999996</v>
      </c>
      <c r="C21" s="18">
        <v>218029.37000000002</v>
      </c>
      <c r="D21" s="18">
        <f t="shared" si="1"/>
        <v>-344231.95999999996</v>
      </c>
      <c r="E21" s="19">
        <f t="shared" si="3"/>
        <v>-61.222769846185223</v>
      </c>
    </row>
    <row r="22" spans="1:5" ht="15" customHeight="1" x14ac:dyDescent="0.3">
      <c r="A22" s="23" t="s">
        <v>16</v>
      </c>
      <c r="B22" s="18">
        <f>[2]SCF!C18</f>
        <v>40092.74</v>
      </c>
      <c r="C22" s="18">
        <v>16817.68</v>
      </c>
      <c r="D22" s="18">
        <f t="shared" si="1"/>
        <v>-23275.059999999998</v>
      </c>
      <c r="E22" s="19">
        <f t="shared" si="3"/>
        <v>-58.053053994314176</v>
      </c>
    </row>
    <row r="23" spans="1:5" ht="15" customHeight="1" x14ac:dyDescent="0.3">
      <c r="A23" s="23" t="s">
        <v>17</v>
      </c>
      <c r="B23" s="18">
        <f>[2]SCF!C19</f>
        <v>2075406.02</v>
      </c>
      <c r="C23" s="18">
        <v>10827.56</v>
      </c>
      <c r="D23" s="18">
        <f t="shared" si="1"/>
        <v>-2064578.46</v>
      </c>
      <c r="E23" s="19">
        <f t="shared" si="3"/>
        <v>-99.478291963323869</v>
      </c>
    </row>
    <row r="24" spans="1:5" ht="15" customHeight="1" x14ac:dyDescent="0.3">
      <c r="A24" s="23" t="s">
        <v>18</v>
      </c>
      <c r="B24" s="18">
        <f>[2]SCF!C20</f>
        <v>13482011.939999999</v>
      </c>
      <c r="C24" s="18">
        <v>5103183.13</v>
      </c>
      <c r="D24" s="18">
        <f t="shared" si="1"/>
        <v>-8378828.8099999996</v>
      </c>
      <c r="E24" s="19">
        <f t="shared" si="3"/>
        <v>-62.148207903159594</v>
      </c>
    </row>
    <row r="25" spans="1:5" ht="15" customHeight="1" x14ac:dyDescent="0.3">
      <c r="A25" s="23" t="s">
        <v>19</v>
      </c>
      <c r="B25" s="18">
        <f>[2]SCF!C21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[2]SCF!C22</f>
        <v>32140078.690000001</v>
      </c>
      <c r="C26" s="18">
        <v>137435.09</v>
      </c>
      <c r="D26" s="18">
        <f t="shared" si="1"/>
        <v>-32002643.600000001</v>
      </c>
      <c r="E26" s="19">
        <f t="shared" si="3"/>
        <v>-99.572387201271042</v>
      </c>
    </row>
    <row r="27" spans="1:5" ht="15" customHeight="1" x14ac:dyDescent="0.3">
      <c r="A27" s="17" t="s">
        <v>21</v>
      </c>
      <c r="B27" s="18">
        <f>[2]SCF!C23</f>
        <v>393203431.31</v>
      </c>
      <c r="C27" s="18">
        <v>177145585.15999997</v>
      </c>
      <c r="D27" s="18">
        <f t="shared" si="1"/>
        <v>-216057846.15000004</v>
      </c>
      <c r="E27" s="19">
        <f t="shared" si="3"/>
        <v>-54.948108013752531</v>
      </c>
    </row>
    <row r="28" spans="1:5" ht="15" customHeight="1" x14ac:dyDescent="0.3">
      <c r="A28" s="17" t="s">
        <v>22</v>
      </c>
      <c r="B28" s="18">
        <f>[2]SCF!C24</f>
        <v>11623462.470000001</v>
      </c>
      <c r="C28" s="18">
        <v>3694411.22</v>
      </c>
      <c r="D28" s="18">
        <f t="shared" si="1"/>
        <v>-7929051.25</v>
      </c>
      <c r="E28" s="19">
        <f t="shared" si="3"/>
        <v>-68.215914754013909</v>
      </c>
    </row>
    <row r="29" spans="1:5" ht="15" customHeight="1" x14ac:dyDescent="0.3">
      <c r="A29" s="14" t="s">
        <v>23</v>
      </c>
      <c r="B29" s="15">
        <f>[2]SCF!C25</f>
        <v>118483769.97</v>
      </c>
      <c r="C29" s="15">
        <v>108944720.80000001</v>
      </c>
      <c r="D29" s="15">
        <f t="shared" si="1"/>
        <v>-9539049.1699999869</v>
      </c>
      <c r="E29" s="16">
        <f t="shared" si="0"/>
        <v>-8.0509331973613492</v>
      </c>
    </row>
    <row r="30" spans="1:5" ht="15" customHeight="1" x14ac:dyDescent="0.3">
      <c r="A30" s="17" t="s">
        <v>24</v>
      </c>
      <c r="B30" s="18">
        <f>[2]SCF!C26</f>
        <v>3366715.76</v>
      </c>
      <c r="C30" s="18">
        <v>2827002.02</v>
      </c>
      <c r="D30" s="18">
        <f t="shared" si="1"/>
        <v>-539713.73999999976</v>
      </c>
      <c r="E30" s="19">
        <f t="shared" ref="E30:E32" si="4">IFERROR(+D30/B30*100,0)</f>
        <v>-16.030867423153055</v>
      </c>
    </row>
    <row r="31" spans="1:5" ht="15" customHeight="1" x14ac:dyDescent="0.3">
      <c r="A31" s="17" t="s">
        <v>25</v>
      </c>
      <c r="B31" s="18">
        <f>[2]SCF!C27</f>
        <v>0</v>
      </c>
      <c r="C31" s="18">
        <v>155625.64000000001</v>
      </c>
      <c r="D31" s="18">
        <f t="shared" si="1"/>
        <v>155625.64000000001</v>
      </c>
      <c r="E31" s="19">
        <f t="shared" si="4"/>
        <v>0</v>
      </c>
    </row>
    <row r="32" spans="1:5" x14ac:dyDescent="0.3">
      <c r="A32" s="17" t="s">
        <v>26</v>
      </c>
      <c r="B32" s="18">
        <f>[2]SCF!C28</f>
        <v>115117054.20999999</v>
      </c>
      <c r="C32" s="18">
        <v>105962093.14000002</v>
      </c>
      <c r="D32" s="18">
        <f t="shared" si="1"/>
        <v>-9154961.0699999779</v>
      </c>
      <c r="E32" s="19">
        <f t="shared" si="4"/>
        <v>-7.9527409147381611</v>
      </c>
    </row>
    <row r="33" spans="1:5" x14ac:dyDescent="0.3">
      <c r="A33" s="14" t="s">
        <v>27</v>
      </c>
      <c r="B33" s="15">
        <f>[2]SCF!C29</f>
        <v>1374278072.6600001</v>
      </c>
      <c r="C33" s="15">
        <v>0</v>
      </c>
      <c r="D33" s="15">
        <f t="shared" si="1"/>
        <v>-1374278072.6600001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[2]SCF!C30</f>
        <v>1374278072.6600001</v>
      </c>
      <c r="C34" s="18">
        <v>0</v>
      </c>
      <c r="D34" s="18">
        <f t="shared" si="1"/>
        <v>-1374278072.6600001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[2]SCF!C31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[2]SCF!C32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[2]SCF!C33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[2]SCF!C34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[2]SCF!C35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[2]SCF!C36</f>
        <v>0</v>
      </c>
      <c r="C40" s="18">
        <v>85976062.780000001</v>
      </c>
      <c r="D40" s="18">
        <f t="shared" si="1"/>
        <v>85976062.780000001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[2]SCF!C37</f>
        <v>7784287.6699999999</v>
      </c>
      <c r="C41" s="18">
        <v>0</v>
      </c>
      <c r="D41" s="18">
        <f t="shared" si="1"/>
        <v>-7784287.6699999999</v>
      </c>
      <c r="E41" s="19">
        <f t="shared" si="5"/>
        <v>-100</v>
      </c>
    </row>
    <row r="42" spans="1:5" ht="15" customHeight="1" x14ac:dyDescent="0.3">
      <c r="A42" s="25" t="s">
        <v>36</v>
      </c>
      <c r="B42" s="26">
        <f>[2]SCF!C38</f>
        <v>5766295171.5200005</v>
      </c>
      <c r="C42" s="27">
        <v>1959410189.7499998</v>
      </c>
      <c r="D42" s="27">
        <f t="shared" si="1"/>
        <v>-3806884981.7700005</v>
      </c>
      <c r="E42" s="28">
        <f t="shared" si="0"/>
        <v>-66.01959956147202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[2]SCF!C41</f>
        <v>3185164164.23</v>
      </c>
      <c r="C45" s="18">
        <v>1363969556.9000001</v>
      </c>
      <c r="D45" s="18">
        <f>C45-B45</f>
        <v>-1821194607.3299999</v>
      </c>
      <c r="E45" s="19">
        <f>IFERROR(+D45/B45*100,0)</f>
        <v>-57.177417345779602</v>
      </c>
    </row>
    <row r="46" spans="1:5" ht="15" customHeight="1" x14ac:dyDescent="0.3">
      <c r="A46" s="14" t="s">
        <v>39</v>
      </c>
      <c r="B46" s="15">
        <f>[2]SCF!C42</f>
        <v>388205988.60000002</v>
      </c>
      <c r="C46" s="15">
        <v>146268792.04999998</v>
      </c>
      <c r="D46" s="15">
        <f t="shared" ref="D46:D61" si="6">+B46-C46</f>
        <v>241937196.55000004</v>
      </c>
      <c r="E46" s="16">
        <f t="shared" ref="E46" si="7">+D46/B46*100</f>
        <v>62.321860984810172</v>
      </c>
    </row>
    <row r="47" spans="1:5" ht="15" customHeight="1" x14ac:dyDescent="0.3">
      <c r="A47" s="17" t="s">
        <v>40</v>
      </c>
      <c r="B47" s="18">
        <f>[2]SCF!C43</f>
        <v>156339135.59999999</v>
      </c>
      <c r="C47" s="18">
        <v>66253084.430000007</v>
      </c>
      <c r="D47" s="18">
        <f t="shared" si="6"/>
        <v>90086051.169999987</v>
      </c>
      <c r="E47" s="19">
        <f t="shared" ref="E47:E61" si="8">IFERROR(+D47/B47*100,0)</f>
        <v>57.622201136181793</v>
      </c>
    </row>
    <row r="48" spans="1:5" ht="15" customHeight="1" x14ac:dyDescent="0.3">
      <c r="A48" s="17" t="s">
        <v>41</v>
      </c>
      <c r="B48" s="18">
        <f>[2]SCF!C44</f>
        <v>14160329.76</v>
      </c>
      <c r="C48" s="18">
        <v>5585754.9900000002</v>
      </c>
      <c r="D48" s="18">
        <f t="shared" si="6"/>
        <v>8574574.7699999996</v>
      </c>
      <c r="E48" s="19">
        <f t="shared" si="8"/>
        <v>60.553496389762039</v>
      </c>
    </row>
    <row r="49" spans="1:5" ht="15" customHeight="1" x14ac:dyDescent="0.3">
      <c r="A49" s="17" t="s">
        <v>42</v>
      </c>
      <c r="B49" s="18">
        <f>[2]SCF!C45</f>
        <v>40919871.380000003</v>
      </c>
      <c r="C49" s="18">
        <v>22415926.91</v>
      </c>
      <c r="D49" s="18">
        <f t="shared" si="6"/>
        <v>18503944.470000003</v>
      </c>
      <c r="E49" s="19">
        <f t="shared" si="8"/>
        <v>45.219947780784061</v>
      </c>
    </row>
    <row r="50" spans="1:5" ht="15" customHeight="1" x14ac:dyDescent="0.3">
      <c r="A50" s="17" t="s">
        <v>43</v>
      </c>
      <c r="B50" s="18">
        <f>[2]SCF!C46</f>
        <v>4557200</v>
      </c>
      <c r="C50" s="18">
        <v>1428386.4300000002</v>
      </c>
      <c r="D50" s="18">
        <f t="shared" si="6"/>
        <v>3128813.57</v>
      </c>
      <c r="E50" s="19">
        <f t="shared" si="8"/>
        <v>68.656490169402261</v>
      </c>
    </row>
    <row r="51" spans="1:5" ht="15" customHeight="1" x14ac:dyDescent="0.3">
      <c r="A51" s="17" t="s">
        <v>44</v>
      </c>
      <c r="B51" s="18">
        <f>[2]SCF!C47</f>
        <v>7632358.04</v>
      </c>
      <c r="C51" s="18">
        <v>938356.89999999991</v>
      </c>
      <c r="D51" s="18">
        <f t="shared" si="6"/>
        <v>6694001.1400000006</v>
      </c>
      <c r="E51" s="19">
        <f t="shared" si="8"/>
        <v>87.705544012974528</v>
      </c>
    </row>
    <row r="52" spans="1:5" x14ac:dyDescent="0.3">
      <c r="A52" s="17" t="s">
        <v>45</v>
      </c>
      <c r="B52" s="18">
        <f>[2]SCF!C48</f>
        <v>11929900</v>
      </c>
      <c r="C52" s="18">
        <v>4251347.3900000006</v>
      </c>
      <c r="D52" s="18">
        <f t="shared" si="6"/>
        <v>7678552.6099999994</v>
      </c>
      <c r="E52" s="19">
        <f t="shared" si="8"/>
        <v>64.363931047200722</v>
      </c>
    </row>
    <row r="53" spans="1:5" ht="15" customHeight="1" x14ac:dyDescent="0.3">
      <c r="A53" s="17" t="s">
        <v>46</v>
      </c>
      <c r="B53" s="18">
        <f>[2]SCF!C49</f>
        <v>42849420</v>
      </c>
      <c r="C53" s="18">
        <v>11194369.649999999</v>
      </c>
      <c r="D53" s="18">
        <f t="shared" si="6"/>
        <v>31655050.350000001</v>
      </c>
      <c r="E53" s="19">
        <f t="shared" si="8"/>
        <v>73.875096442378918</v>
      </c>
    </row>
    <row r="54" spans="1:5" ht="15" customHeight="1" x14ac:dyDescent="0.3">
      <c r="A54" s="17" t="s">
        <v>47</v>
      </c>
      <c r="B54" s="18">
        <f>[2]SCF!C50</f>
        <v>15839000</v>
      </c>
      <c r="C54" s="18">
        <v>3804367.5000000005</v>
      </c>
      <c r="D54" s="18">
        <f t="shared" si="6"/>
        <v>12034632.5</v>
      </c>
      <c r="E54" s="19">
        <f t="shared" si="8"/>
        <v>75.981012058842097</v>
      </c>
    </row>
    <row r="55" spans="1:5" ht="15" customHeight="1" x14ac:dyDescent="0.3">
      <c r="A55" s="17" t="s">
        <v>48</v>
      </c>
      <c r="B55" s="18">
        <f>[2]SCF!C51</f>
        <v>3996000</v>
      </c>
      <c r="C55" s="18">
        <v>1557461.0999999999</v>
      </c>
      <c r="D55" s="18">
        <f t="shared" si="6"/>
        <v>2438538.9000000004</v>
      </c>
      <c r="E55" s="19">
        <f t="shared" si="8"/>
        <v>61.024496996997001</v>
      </c>
    </row>
    <row r="56" spans="1:5" ht="15" customHeight="1" x14ac:dyDescent="0.3">
      <c r="A56" s="17" t="s">
        <v>49</v>
      </c>
      <c r="B56" s="18">
        <f>[2]SCF!C52</f>
        <v>3894000</v>
      </c>
      <c r="C56" s="18">
        <v>1816100.9800000002</v>
      </c>
      <c r="D56" s="18">
        <f t="shared" si="6"/>
        <v>2077899.0199999998</v>
      </c>
      <c r="E56" s="19">
        <f t="shared" si="8"/>
        <v>53.36155675398048</v>
      </c>
    </row>
    <row r="57" spans="1:5" ht="15" customHeight="1" x14ac:dyDescent="0.3">
      <c r="A57" s="17" t="s">
        <v>50</v>
      </c>
      <c r="B57" s="18">
        <f>[2]SCF!C53</f>
        <v>42278431.740000002</v>
      </c>
      <c r="C57" s="18">
        <v>18816697.68</v>
      </c>
      <c r="D57" s="18">
        <f t="shared" si="6"/>
        <v>23461734.060000002</v>
      </c>
      <c r="E57" s="19">
        <f t="shared" si="8"/>
        <v>55.49338774976993</v>
      </c>
    </row>
    <row r="58" spans="1:5" ht="15" customHeight="1" x14ac:dyDescent="0.3">
      <c r="A58" s="17" t="s">
        <v>51</v>
      </c>
      <c r="B58" s="18">
        <f>[2]SCF!C54</f>
        <v>1638275</v>
      </c>
      <c r="C58" s="18">
        <v>540291.19999999995</v>
      </c>
      <c r="D58" s="18">
        <f t="shared" si="6"/>
        <v>1097983.8</v>
      </c>
      <c r="E58" s="19">
        <f t="shared" si="8"/>
        <v>67.020726068578227</v>
      </c>
    </row>
    <row r="59" spans="1:5" ht="15" customHeight="1" x14ac:dyDescent="0.3">
      <c r="A59" s="17" t="s">
        <v>52</v>
      </c>
      <c r="B59" s="18">
        <f>[2]SCF!C55</f>
        <v>38593856</v>
      </c>
      <c r="C59" s="18">
        <v>5939697.0700000003</v>
      </c>
      <c r="D59" s="18">
        <f t="shared" si="6"/>
        <v>32654158.93</v>
      </c>
      <c r="E59" s="19">
        <f t="shared" si="8"/>
        <v>84.609734072697989</v>
      </c>
    </row>
    <row r="60" spans="1:5" ht="15" customHeight="1" x14ac:dyDescent="0.3">
      <c r="A60" s="17" t="s">
        <v>53</v>
      </c>
      <c r="B60" s="18">
        <f>[2]SCF!C56</f>
        <v>3578211.08</v>
      </c>
      <c r="C60" s="18">
        <v>1726949.82</v>
      </c>
      <c r="D60" s="18">
        <f t="shared" si="6"/>
        <v>1851261.26</v>
      </c>
      <c r="E60" s="19">
        <f t="shared" si="8"/>
        <v>51.737061302711076</v>
      </c>
    </row>
    <row r="61" spans="1:5" ht="15" customHeight="1" x14ac:dyDescent="0.3">
      <c r="A61" s="17" t="s">
        <v>54</v>
      </c>
      <c r="B61" s="18">
        <f>[2]SCF!C57</f>
        <v>0</v>
      </c>
      <c r="C61" s="18">
        <v>0</v>
      </c>
      <c r="D61" s="18">
        <f t="shared" si="6"/>
        <v>0</v>
      </c>
      <c r="E61" s="19">
        <f t="shared" si="8"/>
        <v>0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[2]SCF!C60</f>
        <v>6307998</v>
      </c>
      <c r="C63" s="18">
        <v>3386097.1399999997</v>
      </c>
      <c r="D63" s="18">
        <f t="shared" ref="D63:D67" si="9">C63-B63</f>
        <v>-2921900.8600000003</v>
      </c>
      <c r="E63" s="19">
        <f t="shared" ref="E63:E67" si="10">IFERROR(+D63/B63*100,0)</f>
        <v>-46.320573659027801</v>
      </c>
    </row>
    <row r="64" spans="1:5" x14ac:dyDescent="0.3">
      <c r="A64" s="24" t="s">
        <v>57</v>
      </c>
      <c r="B64" s="18">
        <f>[2]SCF!C61</f>
        <v>9130124.5600000005</v>
      </c>
      <c r="C64" s="18">
        <v>44653470.330000006</v>
      </c>
      <c r="D64" s="18">
        <f t="shared" si="9"/>
        <v>35523345.770000003</v>
      </c>
      <c r="E64" s="19">
        <f t="shared" si="10"/>
        <v>389.07843520154557</v>
      </c>
    </row>
    <row r="65" spans="1:5" ht="15" customHeight="1" x14ac:dyDescent="0.3">
      <c r="A65" s="24" t="s">
        <v>58</v>
      </c>
      <c r="B65" s="18">
        <f>[2]SCF!C62</f>
        <v>19438248</v>
      </c>
      <c r="C65" s="18">
        <v>10929674.060000001</v>
      </c>
      <c r="D65" s="18">
        <f t="shared" si="9"/>
        <v>-8508573.9399999995</v>
      </c>
      <c r="E65" s="19">
        <f t="shared" si="10"/>
        <v>-43.772329378655932</v>
      </c>
    </row>
    <row r="66" spans="1:5" ht="15" customHeight="1" x14ac:dyDescent="0.3">
      <c r="A66" s="24" t="s">
        <v>59</v>
      </c>
      <c r="B66" s="18">
        <f>[2]SCF!C63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[2]SCF!C64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34876370.560000002</v>
      </c>
      <c r="C68" s="31">
        <v>58969241.530000009</v>
      </c>
      <c r="D68" s="31">
        <f t="shared" ref="D68" si="11">+C68-B68</f>
        <v>24092870.970000006</v>
      </c>
      <c r="E68" s="32">
        <f t="shared" ref="E68" si="12">+D68/B68*100</f>
        <v>69.080786168823195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[2]SCF!C67</f>
        <v>69569518.040000007</v>
      </c>
      <c r="C70" s="15">
        <v>25133929.320000004</v>
      </c>
      <c r="D70" s="15">
        <f t="shared" ref="D70:D82" si="13">+C70-B70</f>
        <v>-44435588.719999999</v>
      </c>
      <c r="E70" s="16">
        <f t="shared" ref="E70:E82" si="14">+D70/B70*100</f>
        <v>-63.872210088405545</v>
      </c>
    </row>
    <row r="71" spans="1:5" ht="15" customHeight="1" x14ac:dyDescent="0.3">
      <c r="A71" s="17" t="s">
        <v>14</v>
      </c>
      <c r="B71" s="18">
        <f>[2]SCF!C68</f>
        <v>53409746.009999998</v>
      </c>
      <c r="C71" s="18">
        <v>20215240.100000001</v>
      </c>
      <c r="D71" s="18">
        <f t="shared" si="13"/>
        <v>-33194505.909999996</v>
      </c>
      <c r="E71" s="19">
        <f t="shared" ref="E71:E81" si="15">IFERROR(+D71/B71*100,0)</f>
        <v>-62.15065299839646</v>
      </c>
    </row>
    <row r="72" spans="1:5" ht="15" customHeight="1" x14ac:dyDescent="0.3">
      <c r="A72" s="17" t="s">
        <v>15</v>
      </c>
      <c r="B72" s="18">
        <f>[2]SCF!C69</f>
        <v>562261.32999999996</v>
      </c>
      <c r="C72" s="18">
        <v>0</v>
      </c>
      <c r="D72" s="18">
        <f t="shared" si="13"/>
        <v>-562261.32999999996</v>
      </c>
      <c r="E72" s="19">
        <f t="shared" si="15"/>
        <v>-100</v>
      </c>
    </row>
    <row r="73" spans="1:5" ht="15" customHeight="1" x14ac:dyDescent="0.3">
      <c r="A73" s="17" t="s">
        <v>16</v>
      </c>
      <c r="B73" s="18">
        <f>[2]SCF!C70</f>
        <v>40092.74</v>
      </c>
      <c r="C73" s="18">
        <v>365.8</v>
      </c>
      <c r="D73" s="18">
        <f t="shared" si="13"/>
        <v>-39726.939999999995</v>
      </c>
      <c r="E73" s="19">
        <f t="shared" si="15"/>
        <v>-99.087615363779065</v>
      </c>
    </row>
    <row r="74" spans="1:5" ht="15" customHeight="1" x14ac:dyDescent="0.3">
      <c r="A74" s="17" t="s">
        <v>64</v>
      </c>
      <c r="B74" s="18">
        <f>[2]SCF!C71</f>
        <v>2075406.02</v>
      </c>
      <c r="C74" s="18">
        <v>17487.62</v>
      </c>
      <c r="D74" s="18">
        <f t="shared" si="13"/>
        <v>-2057918.4</v>
      </c>
      <c r="E74" s="19">
        <f t="shared" si="15"/>
        <v>-99.157388008347397</v>
      </c>
    </row>
    <row r="75" spans="1:5" ht="15" customHeight="1" x14ac:dyDescent="0.3">
      <c r="A75" s="17" t="s">
        <v>18</v>
      </c>
      <c r="B75" s="18">
        <f>[2]SCF!C72</f>
        <v>13482011.939999999</v>
      </c>
      <c r="C75" s="18">
        <v>4900835.8</v>
      </c>
      <c r="D75" s="18">
        <f t="shared" si="13"/>
        <v>-8581176.1400000006</v>
      </c>
      <c r="E75" s="19">
        <f t="shared" si="15"/>
        <v>-63.649076845425199</v>
      </c>
    </row>
    <row r="76" spans="1:5" ht="15" customHeight="1" x14ac:dyDescent="0.3">
      <c r="A76" s="17" t="s">
        <v>19</v>
      </c>
      <c r="B76" s="18">
        <f>[2]SCF!C73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[2]SCF!C74</f>
        <v>32140078.690000001</v>
      </c>
      <c r="C77" s="18">
        <v>709183.00999999989</v>
      </c>
      <c r="D77" s="18">
        <f t="shared" ref="D77:D81" si="16">C77-B77</f>
        <v>-31430895.68</v>
      </c>
      <c r="E77" s="19">
        <f t="shared" si="15"/>
        <v>-97.793462122976521</v>
      </c>
    </row>
    <row r="78" spans="1:5" x14ac:dyDescent="0.3">
      <c r="A78" s="24" t="s">
        <v>66</v>
      </c>
      <c r="B78" s="18">
        <f>[2]SCF!C75</f>
        <v>393203431.31</v>
      </c>
      <c r="C78" s="18">
        <v>164467846.78</v>
      </c>
      <c r="D78" s="18">
        <f t="shared" si="16"/>
        <v>-228735584.53</v>
      </c>
      <c r="E78" s="19">
        <f t="shared" si="15"/>
        <v>-58.172326667634231</v>
      </c>
    </row>
    <row r="79" spans="1:5" ht="15" customHeight="1" x14ac:dyDescent="0.3">
      <c r="A79" s="24" t="s">
        <v>67</v>
      </c>
      <c r="B79" s="18">
        <f>[2]SCF!C76</f>
        <v>11623462.470000001</v>
      </c>
      <c r="C79" s="18">
        <v>1069183.72</v>
      </c>
      <c r="D79" s="18">
        <f t="shared" si="16"/>
        <v>-10554278.75</v>
      </c>
      <c r="E79" s="19">
        <f t="shared" si="15"/>
        <v>-90.801504089168361</v>
      </c>
    </row>
    <row r="80" spans="1:5" x14ac:dyDescent="0.3">
      <c r="A80" s="24" t="s">
        <v>68</v>
      </c>
      <c r="B80" s="18">
        <f>[2]SCF!C77</f>
        <v>17552992.48</v>
      </c>
      <c r="C80" s="18">
        <v>0</v>
      </c>
      <c r="D80" s="18">
        <f t="shared" si="16"/>
        <v>-17552992.48</v>
      </c>
      <c r="E80" s="19">
        <f t="shared" si="15"/>
        <v>-100</v>
      </c>
    </row>
    <row r="81" spans="1:5" x14ac:dyDescent="0.3">
      <c r="A81" s="24" t="s">
        <v>69</v>
      </c>
      <c r="B81" s="18">
        <f>[2]SCF!C78</f>
        <v>8171589.9500000002</v>
      </c>
      <c r="C81" s="18">
        <v>1304028.52</v>
      </c>
      <c r="D81" s="18">
        <f t="shared" si="16"/>
        <v>-6867561.4299999997</v>
      </c>
      <c r="E81" s="19">
        <f t="shared" si="15"/>
        <v>-84.04192417902712</v>
      </c>
    </row>
    <row r="82" spans="1:5" ht="15" customHeight="1" x14ac:dyDescent="0.3">
      <c r="A82" s="30" t="s">
        <v>70</v>
      </c>
      <c r="B82" s="15">
        <f>+B70+B77+B78+B79+B80+B81</f>
        <v>532261072.94000006</v>
      </c>
      <c r="C82" s="31">
        <v>192684171.35000002</v>
      </c>
      <c r="D82" s="31">
        <f t="shared" si="13"/>
        <v>-339576901.59000003</v>
      </c>
      <c r="E82" s="32">
        <f t="shared" si="14"/>
        <v>-63.798936058635903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[2]SCF!C81</f>
        <v>0</v>
      </c>
      <c r="C84" s="18">
        <v>26407507.390000001</v>
      </c>
      <c r="D84" s="18">
        <f t="shared" ref="D84:D88" si="17">+C84-B84</f>
        <v>26407507.390000001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[2]SCF!C82</f>
        <v>772777491.65999997</v>
      </c>
      <c r="C85" s="18">
        <v>52792445.060000002</v>
      </c>
      <c r="D85" s="18">
        <f t="shared" si="17"/>
        <v>-719985046.5999999</v>
      </c>
      <c r="E85" s="19">
        <f t="shared" si="18"/>
        <v>-93.168480496682577</v>
      </c>
    </row>
    <row r="86" spans="1:5" ht="15" customHeight="1" x14ac:dyDescent="0.3">
      <c r="A86" s="24" t="s">
        <v>74</v>
      </c>
      <c r="B86" s="18">
        <f>[2]SCF!C83</f>
        <v>682059731</v>
      </c>
      <c r="C86" s="18">
        <v>29182122.080000002</v>
      </c>
      <c r="D86" s="18">
        <f t="shared" si="17"/>
        <v>-652877608.91999996</v>
      </c>
      <c r="E86" s="19">
        <f t="shared" si="18"/>
        <v>-95.721471191795075</v>
      </c>
    </row>
    <row r="87" spans="1:5" ht="15" customHeight="1" x14ac:dyDescent="0.3">
      <c r="A87" s="30" t="s">
        <v>75</v>
      </c>
      <c r="B87" s="33">
        <f>+B84+B85+B86</f>
        <v>1454837222.6599998</v>
      </c>
      <c r="C87" s="31">
        <v>108382074.53</v>
      </c>
      <c r="D87" s="31">
        <f t="shared" si="17"/>
        <v>-1346455148.1299999</v>
      </c>
      <c r="E87" s="32">
        <f>+D87/B87*100</f>
        <v>-92.550226730394201</v>
      </c>
    </row>
    <row r="88" spans="1:5" ht="18" customHeight="1" x14ac:dyDescent="0.3">
      <c r="A88" s="25" t="s">
        <v>76</v>
      </c>
      <c r="B88" s="27">
        <f>+B45+B46+B68+B82+B87</f>
        <v>5595344818.9899998</v>
      </c>
      <c r="C88" s="27">
        <v>1870273836.3599999</v>
      </c>
      <c r="D88" s="27">
        <f t="shared" si="17"/>
        <v>-3725070982.6300001</v>
      </c>
      <c r="E88" s="28">
        <f>+D88/B88*100</f>
        <v>-66.574466867305631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[2]SCF!C88</f>
        <v>124473881.88</v>
      </c>
      <c r="C91" s="18">
        <v>51590775.130000003</v>
      </c>
      <c r="D91" s="18">
        <f t="shared" ref="D91:D98" si="19">+C91-B91</f>
        <v>-72883106.75</v>
      </c>
      <c r="E91" s="19">
        <f>IFERROR(+D91/B91*100,0)</f>
        <v>-58.552931465786152</v>
      </c>
    </row>
    <row r="92" spans="1:5" ht="15" customHeight="1" x14ac:dyDescent="0.3">
      <c r="A92" s="24" t="s">
        <v>79</v>
      </c>
      <c r="B92" s="18">
        <f>[2]SCF!C89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[2]SCF!C90</f>
        <v>24400000</v>
      </c>
      <c r="C93" s="18">
        <v>12000000</v>
      </c>
      <c r="D93" s="18">
        <f t="shared" si="19"/>
        <v>-12400000</v>
      </c>
      <c r="E93" s="19">
        <f t="shared" si="20"/>
        <v>-50.819672131147541</v>
      </c>
    </row>
    <row r="94" spans="1:5" ht="15" customHeight="1" x14ac:dyDescent="0.3">
      <c r="A94" s="24" t="s">
        <v>81</v>
      </c>
      <c r="B94" s="18">
        <f>[2]SCF!C91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[2]SCF!C92</f>
        <v>1200000</v>
      </c>
      <c r="C95" s="18">
        <v>600000</v>
      </c>
      <c r="D95" s="18">
        <f t="shared" si="19"/>
        <v>-600000</v>
      </c>
      <c r="E95" s="19">
        <f t="shared" si="20"/>
        <v>-50</v>
      </c>
    </row>
    <row r="96" spans="1:5" ht="15" customHeight="1" x14ac:dyDescent="0.3">
      <c r="A96" s="24" t="s">
        <v>83</v>
      </c>
      <c r="B96" s="18">
        <f>[2]SCF!C93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[2]SCF!C94</f>
        <v>9284287.6699999999</v>
      </c>
      <c r="C97" s="18">
        <v>16070195.68</v>
      </c>
      <c r="D97" s="18">
        <f t="shared" si="19"/>
        <v>6785908.0099999998</v>
      </c>
      <c r="E97" s="19">
        <f t="shared" si="20"/>
        <v>73.090238596624616</v>
      </c>
    </row>
    <row r="98" spans="1:5" ht="15" customHeight="1" x14ac:dyDescent="0.3">
      <c r="A98" s="30" t="s">
        <v>85</v>
      </c>
      <c r="B98" s="33">
        <f>SUM(B91:B97)</f>
        <v>159358169.54999998</v>
      </c>
      <c r="C98" s="31">
        <v>80260970.810000002</v>
      </c>
      <c r="D98" s="31">
        <f t="shared" si="19"/>
        <v>-79097198.73999998</v>
      </c>
      <c r="E98" s="32">
        <f t="shared" ref="E98" si="21">+D98/B98*100</f>
        <v>-49.634856476675679</v>
      </c>
    </row>
    <row r="99" spans="1:5" ht="15" customHeight="1" x14ac:dyDescent="0.3">
      <c r="A99" s="34" t="s">
        <v>86</v>
      </c>
      <c r="B99" s="35">
        <f>+B42-B88-B98</f>
        <v>11592182.980000705</v>
      </c>
      <c r="C99" s="36">
        <v>8875382.5799998641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[2]SCF!$C$97</f>
        <v>168825764.19</v>
      </c>
      <c r="C100" s="18">
        <v>168825764.19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180417947.1700007</v>
      </c>
      <c r="C101" s="36">
        <v>177701146.76999986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SOCOTECO 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+[3]SCF!$C$2</f>
        <v>SOCOTECO 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[3]SCF!C12</f>
        <v>4197578304</v>
      </c>
      <c r="C16" s="15">
        <v>2219758660.2400002</v>
      </c>
      <c r="D16" s="15">
        <f>+C16-B16</f>
        <v>-1977819643.7599998</v>
      </c>
      <c r="E16" s="16">
        <f t="shared" ref="E16:E42" si="0">+D16/B16*100</f>
        <v>-47.118111933141911</v>
      </c>
    </row>
    <row r="17" spans="1:5" ht="15" customHeight="1" x14ac:dyDescent="0.3">
      <c r="A17" s="17" t="s">
        <v>11</v>
      </c>
      <c r="B17" s="18">
        <f>[3]SCF!C13</f>
        <v>3929825578</v>
      </c>
      <c r="C17" s="18">
        <v>1898703024.0599999</v>
      </c>
      <c r="D17" s="18">
        <f t="shared" ref="D17:D42" si="1">+C17-B17</f>
        <v>-2031122553.9400001</v>
      </c>
      <c r="E17" s="19">
        <f t="shared" ref="E17:E18" si="2">IFERROR(+D17/B17*100,0)</f>
        <v>-51.684801618439671</v>
      </c>
    </row>
    <row r="18" spans="1:5" ht="15" customHeight="1" x14ac:dyDescent="0.3">
      <c r="A18" s="17" t="s">
        <v>12</v>
      </c>
      <c r="B18" s="18">
        <f>[3]SCF!C14</f>
        <v>169188156</v>
      </c>
      <c r="C18" s="18">
        <v>66180789.640000001</v>
      </c>
      <c r="D18" s="18">
        <f t="shared" si="1"/>
        <v>-103007366.36</v>
      </c>
      <c r="E18" s="19">
        <f t="shared" si="2"/>
        <v>-60.883319964785244</v>
      </c>
    </row>
    <row r="19" spans="1:5" ht="15" customHeight="1" x14ac:dyDescent="0.3">
      <c r="A19" s="20" t="s">
        <v>13</v>
      </c>
      <c r="B19" s="15">
        <f>[3]SCF!C15</f>
        <v>68623602</v>
      </c>
      <c r="C19" s="21">
        <v>34639545.549999997</v>
      </c>
      <c r="D19" s="21">
        <f t="shared" si="1"/>
        <v>-33984056.450000003</v>
      </c>
      <c r="E19" s="22">
        <f t="shared" si="0"/>
        <v>-49.522402583880691</v>
      </c>
    </row>
    <row r="20" spans="1:5" ht="15" customHeight="1" x14ac:dyDescent="0.3">
      <c r="A20" s="23" t="s">
        <v>14</v>
      </c>
      <c r="B20" s="18">
        <f>[3]SCF!C16</f>
        <v>54307982</v>
      </c>
      <c r="C20" s="18">
        <v>27809229.919999998</v>
      </c>
      <c r="D20" s="18">
        <f t="shared" si="1"/>
        <v>-26498752.080000002</v>
      </c>
      <c r="E20" s="19">
        <f t="shared" ref="E20:E28" si="3">IFERROR(+D20/B20*100,0)</f>
        <v>-48.793475846699664</v>
      </c>
    </row>
    <row r="21" spans="1:5" ht="15" customHeight="1" x14ac:dyDescent="0.3">
      <c r="A21" s="23" t="s">
        <v>15</v>
      </c>
      <c r="B21" s="18">
        <f>[3]SCF!C17</f>
        <v>517799</v>
      </c>
      <c r="C21" s="18">
        <v>256141.45</v>
      </c>
      <c r="D21" s="18">
        <f t="shared" si="1"/>
        <v>-261657.55</v>
      </c>
      <c r="E21" s="19">
        <f t="shared" si="3"/>
        <v>-50.532648769116975</v>
      </c>
    </row>
    <row r="22" spans="1:5" ht="15" customHeight="1" x14ac:dyDescent="0.3">
      <c r="A22" s="23" t="s">
        <v>16</v>
      </c>
      <c r="B22" s="18">
        <f>[3]SCF!C18</f>
        <v>0</v>
      </c>
      <c r="C22" s="18">
        <v>2118.04</v>
      </c>
      <c r="D22" s="18">
        <f t="shared" si="1"/>
        <v>2118.04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[3]SCF!C19</f>
        <v>761469</v>
      </c>
      <c r="C23" s="18">
        <v>76756.539999999994</v>
      </c>
      <c r="D23" s="18">
        <f t="shared" si="1"/>
        <v>-684712.46</v>
      </c>
      <c r="E23" s="19">
        <f t="shared" si="3"/>
        <v>-89.919938960088984</v>
      </c>
    </row>
    <row r="24" spans="1:5" ht="15" customHeight="1" x14ac:dyDescent="0.3">
      <c r="A24" s="23" t="s">
        <v>18</v>
      </c>
      <c r="B24" s="18">
        <f>[3]SCF!C20</f>
        <v>13036352</v>
      </c>
      <c r="C24" s="18">
        <v>6495299.6000000006</v>
      </c>
      <c r="D24" s="18">
        <f t="shared" si="1"/>
        <v>-6541052.3999999994</v>
      </c>
      <c r="E24" s="19">
        <f t="shared" si="3"/>
        <v>-50.175481607124439</v>
      </c>
    </row>
    <row r="25" spans="1:5" ht="15" customHeight="1" x14ac:dyDescent="0.3">
      <c r="A25" s="23" t="s">
        <v>19</v>
      </c>
      <c r="B25" s="18">
        <f>[3]SCF!C21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[3]SCF!C22</f>
        <v>29940968</v>
      </c>
      <c r="C26" s="18">
        <v>266745.65000000002</v>
      </c>
      <c r="D26" s="18">
        <f t="shared" si="1"/>
        <v>-29674222.350000001</v>
      </c>
      <c r="E26" s="19">
        <f t="shared" si="3"/>
        <v>-99.10909476941427</v>
      </c>
    </row>
    <row r="27" spans="1:5" ht="15" customHeight="1" x14ac:dyDescent="0.3">
      <c r="A27" s="17" t="s">
        <v>21</v>
      </c>
      <c r="B27" s="18">
        <f>[3]SCF!C23</f>
        <v>0</v>
      </c>
      <c r="C27" s="18">
        <v>218841545.27000001</v>
      </c>
      <c r="D27" s="18">
        <f t="shared" si="1"/>
        <v>218841545.27000001</v>
      </c>
      <c r="E27" s="19">
        <f t="shared" si="3"/>
        <v>0</v>
      </c>
    </row>
    <row r="28" spans="1:5" ht="15" customHeight="1" x14ac:dyDescent="0.3">
      <c r="A28" s="17" t="s">
        <v>22</v>
      </c>
      <c r="B28" s="18">
        <f>[3]SCF!C24</f>
        <v>0</v>
      </c>
      <c r="C28" s="18">
        <v>1127010.07</v>
      </c>
      <c r="D28" s="18">
        <f t="shared" si="1"/>
        <v>1127010.07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[3]SCF!C25</f>
        <v>21106447</v>
      </c>
      <c r="C29" s="15">
        <v>21949300.310000002</v>
      </c>
      <c r="D29" s="15">
        <f t="shared" si="1"/>
        <v>842853.31000000238</v>
      </c>
      <c r="E29" s="16">
        <f t="shared" si="0"/>
        <v>3.9933453034516058</v>
      </c>
    </row>
    <row r="30" spans="1:5" ht="15" customHeight="1" x14ac:dyDescent="0.3">
      <c r="A30" s="17" t="s">
        <v>24</v>
      </c>
      <c r="B30" s="18">
        <f>[3]SCF!C26</f>
        <v>17267067</v>
      </c>
      <c r="C30" s="18">
        <v>13239032.210000001</v>
      </c>
      <c r="D30" s="18">
        <f t="shared" si="1"/>
        <v>-4028034.7899999991</v>
      </c>
      <c r="E30" s="19">
        <f t="shared" ref="E30:E32" si="4">IFERROR(+D30/B30*100,0)</f>
        <v>-23.32784595090758</v>
      </c>
    </row>
    <row r="31" spans="1:5" ht="15" customHeight="1" x14ac:dyDescent="0.3">
      <c r="A31" s="17" t="s">
        <v>25</v>
      </c>
      <c r="B31" s="18">
        <f>[3]SCF!C27</f>
        <v>0</v>
      </c>
      <c r="C31" s="18">
        <v>256992.65000000002</v>
      </c>
      <c r="D31" s="18">
        <f t="shared" si="1"/>
        <v>256992.65000000002</v>
      </c>
      <c r="E31" s="19">
        <f t="shared" si="4"/>
        <v>0</v>
      </c>
    </row>
    <row r="32" spans="1:5" x14ac:dyDescent="0.3">
      <c r="A32" s="17" t="s">
        <v>26</v>
      </c>
      <c r="B32" s="18">
        <f>[3]SCF!C28</f>
        <v>3839380</v>
      </c>
      <c r="C32" s="18">
        <v>8453275.4499999993</v>
      </c>
      <c r="D32" s="18">
        <f t="shared" si="1"/>
        <v>4613895.4499999993</v>
      </c>
      <c r="E32" s="19">
        <f t="shared" si="4"/>
        <v>120.17293026478231</v>
      </c>
    </row>
    <row r="33" spans="1:5" x14ac:dyDescent="0.3">
      <c r="A33" s="14" t="s">
        <v>27</v>
      </c>
      <c r="B33" s="15">
        <f>[3]SCF!C29</f>
        <v>774582990</v>
      </c>
      <c r="C33" s="15">
        <v>0</v>
      </c>
      <c r="D33" s="15">
        <f t="shared" si="1"/>
        <v>-774582990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[3]SCF!C30</f>
        <v>774582990</v>
      </c>
      <c r="C34" s="18">
        <v>0</v>
      </c>
      <c r="D34" s="18">
        <f t="shared" si="1"/>
        <v>-774582990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[3]SCF!C31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[3]SCF!C32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[3]SCF!C33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[3]SCF!C34</f>
        <v>0</v>
      </c>
      <c r="C38" s="18">
        <v>53544275.82</v>
      </c>
      <c r="D38" s="18">
        <f t="shared" si="1"/>
        <v>53544275.82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[3]SCF!C35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[3]SCF!C36</f>
        <v>0</v>
      </c>
      <c r="C40" s="18">
        <v>119274873.71999998</v>
      </c>
      <c r="D40" s="18">
        <f t="shared" si="1"/>
        <v>119274873.71999998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[3]SCF!C37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[3]SCF!C38</f>
        <v>4993267741</v>
      </c>
      <c r="C42" s="27">
        <v>2414527110.0900002</v>
      </c>
      <c r="D42" s="27">
        <f t="shared" si="1"/>
        <v>-2578740630.9099998</v>
      </c>
      <c r="E42" s="28">
        <f t="shared" si="0"/>
        <v>-51.644349245201028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[3]SCF!C41</f>
        <v>3581411358</v>
      </c>
      <c r="C45" s="18">
        <v>1995970463.97</v>
      </c>
      <c r="D45" s="18">
        <f>C45-B45</f>
        <v>-1585440894.03</v>
      </c>
      <c r="E45" s="19">
        <f>IFERROR(+D45/B45*100,0)</f>
        <v>-44.268606299259964</v>
      </c>
    </row>
    <row r="46" spans="1:5" ht="15" customHeight="1" x14ac:dyDescent="0.3">
      <c r="A46" s="14" t="s">
        <v>39</v>
      </c>
      <c r="B46" s="15">
        <f>[3]SCF!C42</f>
        <v>320608125</v>
      </c>
      <c r="C46" s="15">
        <v>138839619.16</v>
      </c>
      <c r="D46" s="15">
        <f t="shared" ref="D46:D61" si="6">+B46-C46</f>
        <v>181768505.84</v>
      </c>
      <c r="E46" s="16">
        <f t="shared" ref="E46" si="7">+D46/B46*100</f>
        <v>56.694915588929632</v>
      </c>
    </row>
    <row r="47" spans="1:5" ht="15" customHeight="1" x14ac:dyDescent="0.3">
      <c r="A47" s="17" t="s">
        <v>40</v>
      </c>
      <c r="B47" s="18">
        <f>[3]SCF!C43</f>
        <v>138264462</v>
      </c>
      <c r="C47" s="18">
        <v>53467792.009999998</v>
      </c>
      <c r="D47" s="18">
        <f t="shared" si="6"/>
        <v>84796669.99000001</v>
      </c>
      <c r="E47" s="19">
        <f t="shared" ref="E47:E61" si="8">IFERROR(+D47/B47*100,0)</f>
        <v>61.329331314361902</v>
      </c>
    </row>
    <row r="48" spans="1:5" ht="15" customHeight="1" x14ac:dyDescent="0.3">
      <c r="A48" s="17" t="s">
        <v>41</v>
      </c>
      <c r="B48" s="18">
        <f>[3]SCF!C44</f>
        <v>11346124</v>
      </c>
      <c r="C48" s="18">
        <v>4455027.87</v>
      </c>
      <c r="D48" s="18">
        <f t="shared" si="6"/>
        <v>6891096.1299999999</v>
      </c>
      <c r="E48" s="19">
        <f t="shared" si="8"/>
        <v>60.735244300168056</v>
      </c>
    </row>
    <row r="49" spans="1:5" ht="15" customHeight="1" x14ac:dyDescent="0.3">
      <c r="A49" s="17" t="s">
        <v>42</v>
      </c>
      <c r="B49" s="18">
        <f>[3]SCF!C45</f>
        <v>23933519</v>
      </c>
      <c r="C49" s="18">
        <v>21908965.150000002</v>
      </c>
      <c r="D49" s="18">
        <f t="shared" si="6"/>
        <v>2024553.8499999978</v>
      </c>
      <c r="E49" s="19">
        <f t="shared" si="8"/>
        <v>8.4590730264111933</v>
      </c>
    </row>
    <row r="50" spans="1:5" ht="15" customHeight="1" x14ac:dyDescent="0.3">
      <c r="A50" s="17" t="s">
        <v>43</v>
      </c>
      <c r="B50" s="18">
        <f>[3]SCF!C46</f>
        <v>9656134</v>
      </c>
      <c r="C50" s="18">
        <v>2094520.82</v>
      </c>
      <c r="D50" s="18">
        <f t="shared" si="6"/>
        <v>7561613.1799999997</v>
      </c>
      <c r="E50" s="19">
        <f t="shared" si="8"/>
        <v>78.308908927734436</v>
      </c>
    </row>
    <row r="51" spans="1:5" ht="15" customHeight="1" x14ac:dyDescent="0.3">
      <c r="A51" s="17" t="s">
        <v>44</v>
      </c>
      <c r="B51" s="18">
        <f>[3]SCF!C47</f>
        <v>4925691</v>
      </c>
      <c r="C51" s="18">
        <v>842140.32000000007</v>
      </c>
      <c r="D51" s="18">
        <f t="shared" si="6"/>
        <v>4083550.6799999997</v>
      </c>
      <c r="E51" s="19">
        <f t="shared" si="8"/>
        <v>82.903102935202384</v>
      </c>
    </row>
    <row r="52" spans="1:5" x14ac:dyDescent="0.3">
      <c r="A52" s="17" t="s">
        <v>45</v>
      </c>
      <c r="B52" s="18">
        <f>[3]SCF!C48</f>
        <v>14923200</v>
      </c>
      <c r="C52" s="18">
        <v>7139356.2699999996</v>
      </c>
      <c r="D52" s="18">
        <f t="shared" si="6"/>
        <v>7783843.7300000004</v>
      </c>
      <c r="E52" s="19">
        <f t="shared" si="8"/>
        <v>52.159347391980269</v>
      </c>
    </row>
    <row r="53" spans="1:5" ht="15" customHeight="1" x14ac:dyDescent="0.3">
      <c r="A53" s="17" t="s">
        <v>46</v>
      </c>
      <c r="B53" s="18">
        <f>[3]SCF!C49</f>
        <v>0</v>
      </c>
      <c r="C53" s="18">
        <v>0</v>
      </c>
      <c r="D53" s="18">
        <f t="shared" si="6"/>
        <v>0</v>
      </c>
      <c r="E53" s="19">
        <f t="shared" si="8"/>
        <v>0</v>
      </c>
    </row>
    <row r="54" spans="1:5" ht="15" customHeight="1" x14ac:dyDescent="0.3">
      <c r="A54" s="17" t="s">
        <v>47</v>
      </c>
      <c r="B54" s="18">
        <f>[3]SCF!C50</f>
        <v>12287700</v>
      </c>
      <c r="C54" s="18">
        <v>3424320.5199999996</v>
      </c>
      <c r="D54" s="18">
        <f t="shared" si="6"/>
        <v>8863379.4800000004</v>
      </c>
      <c r="E54" s="19">
        <f t="shared" si="8"/>
        <v>72.132127900257984</v>
      </c>
    </row>
    <row r="55" spans="1:5" ht="15" customHeight="1" x14ac:dyDescent="0.3">
      <c r="A55" s="17" t="s">
        <v>48</v>
      </c>
      <c r="B55" s="18">
        <f>[3]SCF!C51</f>
        <v>3312000</v>
      </c>
      <c r="C55" s="18">
        <v>1623149.9800000004</v>
      </c>
      <c r="D55" s="18">
        <f t="shared" si="6"/>
        <v>1688850.0199999996</v>
      </c>
      <c r="E55" s="19">
        <f t="shared" si="8"/>
        <v>50.991848429951681</v>
      </c>
    </row>
    <row r="56" spans="1:5" ht="15" customHeight="1" x14ac:dyDescent="0.3">
      <c r="A56" s="17" t="s">
        <v>49</v>
      </c>
      <c r="B56" s="18">
        <f>[3]SCF!C52</f>
        <v>2592000</v>
      </c>
      <c r="C56" s="18">
        <v>1516170.59</v>
      </c>
      <c r="D56" s="18">
        <f t="shared" si="6"/>
        <v>1075829.4099999999</v>
      </c>
      <c r="E56" s="19">
        <f t="shared" si="8"/>
        <v>41.505764274691352</v>
      </c>
    </row>
    <row r="57" spans="1:5" ht="15" customHeight="1" x14ac:dyDescent="0.3">
      <c r="A57" s="17" t="s">
        <v>50</v>
      </c>
      <c r="B57" s="18">
        <f>[3]SCF!C53</f>
        <v>44375213</v>
      </c>
      <c r="C57" s="18">
        <v>17027256.680000003</v>
      </c>
      <c r="D57" s="18">
        <f t="shared" si="6"/>
        <v>27347956.319999997</v>
      </c>
      <c r="E57" s="19">
        <f t="shared" si="8"/>
        <v>61.628901522117751</v>
      </c>
    </row>
    <row r="58" spans="1:5" ht="15" customHeight="1" x14ac:dyDescent="0.3">
      <c r="A58" s="17" t="s">
        <v>51</v>
      </c>
      <c r="B58" s="18">
        <f>[3]SCF!C54</f>
        <v>10139562</v>
      </c>
      <c r="C58" s="18">
        <v>4330926.8900000006</v>
      </c>
      <c r="D58" s="18">
        <f t="shared" si="6"/>
        <v>5808635.1099999994</v>
      </c>
      <c r="E58" s="19">
        <f t="shared" si="8"/>
        <v>57.286844441604082</v>
      </c>
    </row>
    <row r="59" spans="1:5" ht="15" customHeight="1" x14ac:dyDescent="0.3">
      <c r="A59" s="17" t="s">
        <v>52</v>
      </c>
      <c r="B59" s="18">
        <f>[3]SCF!C55</f>
        <v>9636843</v>
      </c>
      <c r="C59" s="18">
        <v>2044476.54</v>
      </c>
      <c r="D59" s="18">
        <f t="shared" si="6"/>
        <v>7592366.46</v>
      </c>
      <c r="E59" s="19">
        <f t="shared" si="8"/>
        <v>78.784789375524738</v>
      </c>
    </row>
    <row r="60" spans="1:5" ht="15" customHeight="1" x14ac:dyDescent="0.3">
      <c r="A60" s="17" t="s">
        <v>53</v>
      </c>
      <c r="B60" s="18">
        <f>[3]SCF!C56</f>
        <v>4456050</v>
      </c>
      <c r="C60" s="18">
        <v>3117230.24</v>
      </c>
      <c r="D60" s="18">
        <f t="shared" si="6"/>
        <v>1338819.7599999998</v>
      </c>
      <c r="E60" s="19">
        <f t="shared" si="8"/>
        <v>30.04498962085254</v>
      </c>
    </row>
    <row r="61" spans="1:5" ht="15" customHeight="1" x14ac:dyDescent="0.3">
      <c r="A61" s="17" t="s">
        <v>54</v>
      </c>
      <c r="B61" s="18">
        <f>[3]SCF!C57</f>
        <v>30759627</v>
      </c>
      <c r="C61" s="18">
        <v>15848285.280000001</v>
      </c>
      <c r="D61" s="18">
        <f t="shared" si="6"/>
        <v>14911341.719999999</v>
      </c>
      <c r="E61" s="19">
        <f t="shared" si="8"/>
        <v>48.47699134973255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[3]SCF!C60</f>
        <v>30958240</v>
      </c>
      <c r="C63" s="18">
        <v>16603010.51</v>
      </c>
      <c r="D63" s="18">
        <f t="shared" ref="D63:D67" si="9">C63-B63</f>
        <v>-14355229.49</v>
      </c>
      <c r="E63" s="19">
        <f t="shared" ref="E63:E67" si="10">IFERROR(+D63/B63*100,0)</f>
        <v>-46.369656317671812</v>
      </c>
    </row>
    <row r="64" spans="1:5" x14ac:dyDescent="0.3">
      <c r="A64" s="24" t="s">
        <v>57</v>
      </c>
      <c r="B64" s="18">
        <f>[3]SCF!C61</f>
        <v>83288448</v>
      </c>
      <c r="C64" s="18">
        <v>19771764.98</v>
      </c>
      <c r="D64" s="18">
        <f t="shared" si="9"/>
        <v>-63516683.019999996</v>
      </c>
      <c r="E64" s="19">
        <f t="shared" si="10"/>
        <v>-76.261095680399762</v>
      </c>
    </row>
    <row r="65" spans="1:5" ht="15" customHeight="1" x14ac:dyDescent="0.3">
      <c r="A65" s="24" t="s">
        <v>58</v>
      </c>
      <c r="B65" s="18">
        <f>[3]SCF!C62</f>
        <v>11443812</v>
      </c>
      <c r="C65" s="18">
        <v>5178503.2</v>
      </c>
      <c r="D65" s="18">
        <f t="shared" si="9"/>
        <v>-6265308.7999999998</v>
      </c>
      <c r="E65" s="19">
        <f t="shared" si="10"/>
        <v>-54.748442214884342</v>
      </c>
    </row>
    <row r="66" spans="1:5" ht="15" customHeight="1" x14ac:dyDescent="0.3">
      <c r="A66" s="24" t="s">
        <v>59</v>
      </c>
      <c r="B66" s="18">
        <f>[3]SCF!C63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[3]SCF!C64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125690500</v>
      </c>
      <c r="C68" s="31">
        <v>41553278.690000005</v>
      </c>
      <c r="D68" s="31">
        <f t="shared" ref="D68" si="11">+C68-B68</f>
        <v>-84137221.310000002</v>
      </c>
      <c r="E68" s="32">
        <f t="shared" ref="E68" si="12">+D68/B68*100</f>
        <v>-66.940000485319089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[3]SCF!C67</f>
        <v>68623602</v>
      </c>
      <c r="C70" s="15">
        <v>32948788.879999995</v>
      </c>
      <c r="D70" s="15">
        <f t="shared" ref="D70:D82" si="13">+C70-B70</f>
        <v>-35674813.120000005</v>
      </c>
      <c r="E70" s="16">
        <f t="shared" ref="E70:E82" si="14">+D70/B70*100</f>
        <v>-51.986214771996387</v>
      </c>
    </row>
    <row r="71" spans="1:5" ht="15" customHeight="1" x14ac:dyDescent="0.3">
      <c r="A71" s="17" t="s">
        <v>14</v>
      </c>
      <c r="B71" s="18">
        <f>[3]SCF!C68</f>
        <v>54307982</v>
      </c>
      <c r="C71" s="18">
        <v>26279290.119999997</v>
      </c>
      <c r="D71" s="18">
        <f t="shared" si="13"/>
        <v>-28028691.880000003</v>
      </c>
      <c r="E71" s="19">
        <f t="shared" ref="E71:E81" si="15">IFERROR(+D71/B71*100,0)</f>
        <v>-51.610630422614491</v>
      </c>
    </row>
    <row r="72" spans="1:5" ht="15" customHeight="1" x14ac:dyDescent="0.3">
      <c r="A72" s="17" t="s">
        <v>15</v>
      </c>
      <c r="B72" s="18">
        <f>[3]SCF!C69</f>
        <v>517799</v>
      </c>
      <c r="C72" s="18">
        <v>250764.63000000003</v>
      </c>
      <c r="D72" s="18">
        <f t="shared" si="13"/>
        <v>-267034.37</v>
      </c>
      <c r="E72" s="19">
        <f t="shared" si="15"/>
        <v>-51.571047839026342</v>
      </c>
    </row>
    <row r="73" spans="1:5" ht="15" customHeight="1" x14ac:dyDescent="0.3">
      <c r="A73" s="17" t="s">
        <v>16</v>
      </c>
      <c r="B73" s="18">
        <f>[3]SCF!C70</f>
        <v>0</v>
      </c>
      <c r="C73" s="18">
        <v>1659.2600000000002</v>
      </c>
      <c r="D73" s="18">
        <f t="shared" si="13"/>
        <v>1659.2600000000002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[3]SCF!C71</f>
        <v>761469</v>
      </c>
      <c r="C74" s="18">
        <v>74231.08</v>
      </c>
      <c r="D74" s="18">
        <f t="shared" si="13"/>
        <v>-687237.92</v>
      </c>
      <c r="E74" s="19">
        <f t="shared" si="15"/>
        <v>-90.251595271770753</v>
      </c>
    </row>
    <row r="75" spans="1:5" ht="15" customHeight="1" x14ac:dyDescent="0.3">
      <c r="A75" s="17" t="s">
        <v>18</v>
      </c>
      <c r="B75" s="18">
        <f>[3]SCF!C72</f>
        <v>13036352</v>
      </c>
      <c r="C75" s="18">
        <v>6342843.79</v>
      </c>
      <c r="D75" s="18">
        <f t="shared" si="13"/>
        <v>-6693508.21</v>
      </c>
      <c r="E75" s="19">
        <f t="shared" si="15"/>
        <v>-51.344948418085053</v>
      </c>
    </row>
    <row r="76" spans="1:5" ht="15" customHeight="1" x14ac:dyDescent="0.3">
      <c r="A76" s="17" t="s">
        <v>19</v>
      </c>
      <c r="B76" s="18">
        <f>[3]SCF!C73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[3]SCF!C74</f>
        <v>29940968</v>
      </c>
      <c r="C77" s="18">
        <v>1166522.74</v>
      </c>
      <c r="D77" s="18">
        <f t="shared" ref="D77:D81" si="16">C77-B77</f>
        <v>-28774445.260000002</v>
      </c>
      <c r="E77" s="19">
        <f t="shared" si="15"/>
        <v>-96.103924428896221</v>
      </c>
    </row>
    <row r="78" spans="1:5" x14ac:dyDescent="0.3">
      <c r="A78" s="24" t="s">
        <v>66</v>
      </c>
      <c r="B78" s="18">
        <f>[3]SCF!C75</f>
        <v>0</v>
      </c>
      <c r="C78" s="18">
        <v>7398793.7200000007</v>
      </c>
      <c r="D78" s="18">
        <f t="shared" si="16"/>
        <v>7398793.7200000007</v>
      </c>
      <c r="E78" s="19">
        <f t="shared" si="15"/>
        <v>0</v>
      </c>
    </row>
    <row r="79" spans="1:5" ht="15" customHeight="1" x14ac:dyDescent="0.3">
      <c r="A79" s="24" t="s">
        <v>67</v>
      </c>
      <c r="B79" s="18">
        <f>[3]SCF!C76</f>
        <v>0</v>
      </c>
      <c r="C79" s="18">
        <v>9374097.7000000011</v>
      </c>
      <c r="D79" s="18">
        <f t="shared" si="16"/>
        <v>9374097.7000000011</v>
      </c>
      <c r="E79" s="19">
        <f t="shared" si="15"/>
        <v>0</v>
      </c>
    </row>
    <row r="80" spans="1:5" x14ac:dyDescent="0.3">
      <c r="A80" s="24" t="s">
        <v>68</v>
      </c>
      <c r="B80" s="18">
        <f>[3]SCF!C77</f>
        <v>0</v>
      </c>
      <c r="C80" s="18">
        <v>802443.47</v>
      </c>
      <c r="D80" s="18">
        <f t="shared" si="16"/>
        <v>802443.47</v>
      </c>
      <c r="E80" s="19">
        <f t="shared" si="15"/>
        <v>0</v>
      </c>
    </row>
    <row r="81" spans="1:5" x14ac:dyDescent="0.3">
      <c r="A81" s="24" t="s">
        <v>69</v>
      </c>
      <c r="B81" s="18">
        <f>[3]SCF!C78</f>
        <v>0</v>
      </c>
      <c r="C81" s="18">
        <v>6667733.1600000001</v>
      </c>
      <c r="D81" s="18">
        <f t="shared" si="16"/>
        <v>6667733.1600000001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98564570</v>
      </c>
      <c r="C82" s="31">
        <v>58358379.670000002</v>
      </c>
      <c r="D82" s="31">
        <f t="shared" si="13"/>
        <v>-40206190.329999998</v>
      </c>
      <c r="E82" s="32">
        <f t="shared" si="14"/>
        <v>-40.791727017121872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[3]SCF!C81</f>
        <v>0</v>
      </c>
      <c r="C84" s="18">
        <v>1203590.26</v>
      </c>
      <c r="D84" s="18">
        <f t="shared" ref="D84:D88" si="17">+C84-B84</f>
        <v>1203590.26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[3]SCF!C82</f>
        <v>469741875</v>
      </c>
      <c r="C85" s="18">
        <v>46759954.770000003</v>
      </c>
      <c r="D85" s="18">
        <f t="shared" si="17"/>
        <v>-422981920.23000002</v>
      </c>
      <c r="E85" s="19">
        <f t="shared" si="18"/>
        <v>-90.045606479090239</v>
      </c>
    </row>
    <row r="86" spans="1:5" ht="15" customHeight="1" x14ac:dyDescent="0.3">
      <c r="A86" s="24" t="s">
        <v>74</v>
      </c>
      <c r="B86" s="18">
        <f>[3]SCF!C83</f>
        <v>549306522</v>
      </c>
      <c r="C86" s="18">
        <v>18257034.699999999</v>
      </c>
      <c r="D86" s="18">
        <f t="shared" si="17"/>
        <v>-531049487.30000001</v>
      </c>
      <c r="E86" s="19">
        <f t="shared" si="18"/>
        <v>-96.676348455953715</v>
      </c>
    </row>
    <row r="87" spans="1:5" ht="15" customHeight="1" x14ac:dyDescent="0.3">
      <c r="A87" s="30" t="s">
        <v>75</v>
      </c>
      <c r="B87" s="33">
        <f>+B84+B85+B86</f>
        <v>1019048397</v>
      </c>
      <c r="C87" s="31">
        <v>66220579.730000004</v>
      </c>
      <c r="D87" s="31">
        <f t="shared" si="17"/>
        <v>-952827817.26999998</v>
      </c>
      <c r="E87" s="32">
        <f>+D87/B87*100</f>
        <v>-93.501723772399004</v>
      </c>
    </row>
    <row r="88" spans="1:5" ht="18" customHeight="1" x14ac:dyDescent="0.3">
      <c r="A88" s="25" t="s">
        <v>76</v>
      </c>
      <c r="B88" s="27">
        <f>+B45+B46+B68+B82+B87</f>
        <v>5145322950</v>
      </c>
      <c r="C88" s="27">
        <v>2300942321.2200003</v>
      </c>
      <c r="D88" s="27">
        <f t="shared" si="17"/>
        <v>-2844380628.7799997</v>
      </c>
      <c r="E88" s="28">
        <f>+D88/B88*100</f>
        <v>-55.280895998568944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[3]SCF!C88</f>
        <v>2887342</v>
      </c>
      <c r="C91" s="18">
        <v>13207906.869999999</v>
      </c>
      <c r="D91" s="18">
        <f t="shared" ref="D91:D98" si="19">+C91-B91</f>
        <v>10320564.869999999</v>
      </c>
      <c r="E91" s="19">
        <f>IFERROR(+D91/B91*100,0)</f>
        <v>357.44171871569074</v>
      </c>
    </row>
    <row r="92" spans="1:5" ht="15" customHeight="1" x14ac:dyDescent="0.3">
      <c r="A92" s="24" t="s">
        <v>79</v>
      </c>
      <c r="B92" s="18">
        <f>[3]SCF!C89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[3]SCF!C90</f>
        <v>0</v>
      </c>
      <c r="C93" s="18">
        <v>10531572.33</v>
      </c>
      <c r="D93" s="18">
        <f t="shared" si="19"/>
        <v>10531572.33</v>
      </c>
      <c r="E93" s="19">
        <f t="shared" si="20"/>
        <v>0</v>
      </c>
    </row>
    <row r="94" spans="1:5" ht="15" customHeight="1" x14ac:dyDescent="0.3">
      <c r="A94" s="24" t="s">
        <v>81</v>
      </c>
      <c r="B94" s="18">
        <f>[3]SCF!C91</f>
        <v>0</v>
      </c>
      <c r="C94" s="18">
        <v>228136.36</v>
      </c>
      <c r="D94" s="18">
        <f t="shared" si="19"/>
        <v>228136.36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[3]SCF!C92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[3]SCF!C93</f>
        <v>0</v>
      </c>
      <c r="C96" s="18">
        <v>60474158</v>
      </c>
      <c r="D96" s="18">
        <f t="shared" si="19"/>
        <v>60474158</v>
      </c>
      <c r="E96" s="19">
        <f t="shared" si="20"/>
        <v>0</v>
      </c>
    </row>
    <row r="97" spans="1:5" x14ac:dyDescent="0.3">
      <c r="A97" s="24" t="s">
        <v>84</v>
      </c>
      <c r="B97" s="18">
        <f>[3]SCF!C94</f>
        <v>0</v>
      </c>
      <c r="C97" s="18">
        <v>19935712.629999999</v>
      </c>
      <c r="D97" s="18">
        <f t="shared" si="19"/>
        <v>19935712.629999999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2887342</v>
      </c>
      <c r="C98" s="31">
        <v>104377486.19</v>
      </c>
      <c r="D98" s="31">
        <f t="shared" si="19"/>
        <v>101490144.19</v>
      </c>
      <c r="E98" s="32">
        <f t="shared" ref="E98" si="21">+D98/B98*100</f>
        <v>3515.0025244671397</v>
      </c>
    </row>
    <row r="99" spans="1:5" ht="15" customHeight="1" x14ac:dyDescent="0.3">
      <c r="A99" s="34" t="s">
        <v>86</v>
      </c>
      <c r="B99" s="35">
        <f>+B42-B88-B98</f>
        <v>-154942551</v>
      </c>
      <c r="C99" s="36">
        <v>9207302.6799998879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[3]SCF!$C$97</f>
        <v>160868882</v>
      </c>
      <c r="C100" s="18">
        <v>420165356.5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5926331</v>
      </c>
      <c r="C101" s="36">
        <v>429372659.17999989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SOCOTECO 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+[4]SCF!$C$2</f>
        <v>SOCOTECO 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[4]SCF!C12</f>
        <v>9118872157.3799992</v>
      </c>
      <c r="C16" s="15">
        <v>5198719595.0299997</v>
      </c>
      <c r="D16" s="15">
        <f>+C16-B16</f>
        <v>-3920152562.3499994</v>
      </c>
      <c r="E16" s="16">
        <f t="shared" ref="E16:E42" si="0">+D16/B16*100</f>
        <v>-42.989445346893902</v>
      </c>
    </row>
    <row r="17" spans="1:5" ht="15" customHeight="1" x14ac:dyDescent="0.3">
      <c r="A17" s="17" t="s">
        <v>11</v>
      </c>
      <c r="B17" s="18">
        <f>[4]SCF!C13</f>
        <v>8413924521.2399998</v>
      </c>
      <c r="C17" s="18">
        <v>4677908686.3599997</v>
      </c>
      <c r="D17" s="18">
        <f t="shared" ref="D17:D42" si="1">+C17-B17</f>
        <v>-3736015834.8800001</v>
      </c>
      <c r="E17" s="19">
        <f t="shared" ref="E17:E18" si="2">IFERROR(+D17/B17*100,0)</f>
        <v>-44.402773348499281</v>
      </c>
    </row>
    <row r="18" spans="1:5" ht="15" customHeight="1" x14ac:dyDescent="0.3">
      <c r="A18" s="17" t="s">
        <v>12</v>
      </c>
      <c r="B18" s="18">
        <f>[4]SCF!C14</f>
        <v>156477343.69999999</v>
      </c>
      <c r="C18" s="18">
        <v>78400810.800000012</v>
      </c>
      <c r="D18" s="18">
        <f t="shared" si="1"/>
        <v>-78076532.899999976</v>
      </c>
      <c r="E18" s="19">
        <f t="shared" si="2"/>
        <v>-49.896381836394873</v>
      </c>
    </row>
    <row r="19" spans="1:5" ht="15" customHeight="1" x14ac:dyDescent="0.3">
      <c r="A19" s="20" t="s">
        <v>13</v>
      </c>
      <c r="B19" s="15">
        <f>[4]SCF!C15</f>
        <v>160909837.63</v>
      </c>
      <c r="C19" s="21">
        <v>115274998.41</v>
      </c>
      <c r="D19" s="21">
        <f t="shared" si="1"/>
        <v>-45634839.219999999</v>
      </c>
      <c r="E19" s="22">
        <f t="shared" si="0"/>
        <v>-28.360502932663362</v>
      </c>
    </row>
    <row r="20" spans="1:5" ht="15" customHeight="1" x14ac:dyDescent="0.3">
      <c r="A20" s="23" t="s">
        <v>14</v>
      </c>
      <c r="B20" s="18">
        <f>[4]SCF!C16</f>
        <v>159157456.31</v>
      </c>
      <c r="C20" s="18">
        <v>92965388.310000002</v>
      </c>
      <c r="D20" s="18">
        <f t="shared" si="1"/>
        <v>-66192068</v>
      </c>
      <c r="E20" s="19">
        <f t="shared" ref="E20:E28" si="3">IFERROR(+D20/B20*100,0)</f>
        <v>-41.58904617768831</v>
      </c>
    </row>
    <row r="21" spans="1:5" ht="15" customHeight="1" x14ac:dyDescent="0.3">
      <c r="A21" s="23" t="s">
        <v>15</v>
      </c>
      <c r="B21" s="18">
        <f>[4]SCF!C17</f>
        <v>1752381.32</v>
      </c>
      <c r="C21" s="18">
        <v>821635.10000000009</v>
      </c>
      <c r="D21" s="18">
        <f t="shared" si="1"/>
        <v>-930746.22</v>
      </c>
      <c r="E21" s="19">
        <f t="shared" si="3"/>
        <v>-53.11322423820404</v>
      </c>
    </row>
    <row r="22" spans="1:5" ht="15" customHeight="1" x14ac:dyDescent="0.3">
      <c r="A22" s="23" t="s">
        <v>16</v>
      </c>
      <c r="B22" s="18">
        <f>[4]SCF!C18</f>
        <v>0</v>
      </c>
      <c r="C22" s="18">
        <v>0</v>
      </c>
      <c r="D22" s="18">
        <f t="shared" si="1"/>
        <v>0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[4]SCF!C19</f>
        <v>0</v>
      </c>
      <c r="C23" s="18">
        <v>0</v>
      </c>
      <c r="D23" s="18">
        <f t="shared" si="1"/>
        <v>0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[4]SCF!C20</f>
        <v>0</v>
      </c>
      <c r="C24" s="18">
        <v>21487975</v>
      </c>
      <c r="D24" s="18">
        <f t="shared" si="1"/>
        <v>21487975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[4]SCF!C21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[4]SCF!C22</f>
        <v>101328872.77</v>
      </c>
      <c r="C26" s="18">
        <v>231843.11</v>
      </c>
      <c r="D26" s="18">
        <f t="shared" si="1"/>
        <v>-101097029.66</v>
      </c>
      <c r="E26" s="19">
        <f t="shared" si="3"/>
        <v>-99.771197385639283</v>
      </c>
    </row>
    <row r="27" spans="1:5" ht="15" customHeight="1" x14ac:dyDescent="0.3">
      <c r="A27" s="17" t="s">
        <v>21</v>
      </c>
      <c r="B27" s="18">
        <f>[4]SCF!C23</f>
        <v>286231582.04000002</v>
      </c>
      <c r="C27" s="18">
        <v>326903256.34999996</v>
      </c>
      <c r="D27" s="18">
        <f t="shared" si="1"/>
        <v>40671674.309999943</v>
      </c>
      <c r="E27" s="19">
        <f t="shared" si="3"/>
        <v>14.209359435506386</v>
      </c>
    </row>
    <row r="28" spans="1:5" ht="15" customHeight="1" x14ac:dyDescent="0.3">
      <c r="A28" s="17" t="s">
        <v>22</v>
      </c>
      <c r="B28" s="18">
        <f>[4]SCF!C24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[4]SCF!C25</f>
        <v>162867247.78999999</v>
      </c>
      <c r="C29" s="15">
        <v>13563726.710000001</v>
      </c>
      <c r="D29" s="15">
        <f t="shared" si="1"/>
        <v>-149303521.07999998</v>
      </c>
      <c r="E29" s="16">
        <f t="shared" si="0"/>
        <v>-91.671912619602324</v>
      </c>
    </row>
    <row r="30" spans="1:5" ht="15" customHeight="1" x14ac:dyDescent="0.3">
      <c r="A30" s="17" t="s">
        <v>24</v>
      </c>
      <c r="B30" s="18">
        <f>[4]SCF!C26</f>
        <v>300000</v>
      </c>
      <c r="C30" s="18">
        <v>4800070.58</v>
      </c>
      <c r="D30" s="18">
        <f t="shared" si="1"/>
        <v>4500070.58</v>
      </c>
      <c r="E30" s="19">
        <f t="shared" ref="E30:E32" si="4">IFERROR(+D30/B30*100,0)</f>
        <v>1500.0235266666668</v>
      </c>
    </row>
    <row r="31" spans="1:5" ht="15" customHeight="1" x14ac:dyDescent="0.3">
      <c r="A31" s="17" t="s">
        <v>25</v>
      </c>
      <c r="B31" s="18">
        <f>[4]SCF!C27</f>
        <v>0</v>
      </c>
      <c r="C31" s="18">
        <v>231841.1</v>
      </c>
      <c r="D31" s="18">
        <f t="shared" si="1"/>
        <v>231841.1</v>
      </c>
      <c r="E31" s="19">
        <f t="shared" si="4"/>
        <v>0</v>
      </c>
    </row>
    <row r="32" spans="1:5" x14ac:dyDescent="0.3">
      <c r="A32" s="17" t="s">
        <v>26</v>
      </c>
      <c r="B32" s="18">
        <f>[4]SCF!C28</f>
        <v>162567247.78999999</v>
      </c>
      <c r="C32" s="18">
        <v>8531815.0300000012</v>
      </c>
      <c r="D32" s="18">
        <f t="shared" si="1"/>
        <v>-154035432.75999999</v>
      </c>
      <c r="E32" s="19">
        <f t="shared" si="4"/>
        <v>-94.751824155243639</v>
      </c>
    </row>
    <row r="33" spans="1:5" x14ac:dyDescent="0.3">
      <c r="A33" s="14" t="s">
        <v>27</v>
      </c>
      <c r="B33" s="15">
        <f>[4]SCF!C29</f>
        <v>1479642774.8399999</v>
      </c>
      <c r="C33" s="15">
        <v>66876095.890000001</v>
      </c>
      <c r="D33" s="15">
        <f t="shared" si="1"/>
        <v>-1412766678.9499998</v>
      </c>
      <c r="E33" s="16">
        <f t="shared" si="0"/>
        <v>-95.480253948644346</v>
      </c>
    </row>
    <row r="34" spans="1:5" ht="15" customHeight="1" x14ac:dyDescent="0.3">
      <c r="A34" s="17" t="s">
        <v>28</v>
      </c>
      <c r="B34" s="18">
        <f>[4]SCF!C30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[4]SCF!C31</f>
        <v>1479642774.8399999</v>
      </c>
      <c r="C35" s="18">
        <v>66876095.890000001</v>
      </c>
      <c r="D35" s="18">
        <f t="shared" si="1"/>
        <v>-1412766678.9499998</v>
      </c>
      <c r="E35" s="19">
        <f t="shared" si="5"/>
        <v>-95.480253948644346</v>
      </c>
    </row>
    <row r="36" spans="1:5" ht="20.399999999999999" customHeight="1" x14ac:dyDescent="0.3">
      <c r="A36" s="17" t="s">
        <v>30</v>
      </c>
      <c r="B36" s="18">
        <f>[4]SCF!C32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[4]SCF!C33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[4]SCF!C34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[4]SCF!C35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[4]SCF!C36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[4]SCF!C37</f>
        <v>0</v>
      </c>
      <c r="C41" s="18">
        <v>41438074.43</v>
      </c>
      <c r="D41" s="18">
        <f t="shared" si="1"/>
        <v>41438074.43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[4]SCF!C38</f>
        <v>10761382180.01</v>
      </c>
      <c r="C42" s="27">
        <v>5320597492.0600004</v>
      </c>
      <c r="D42" s="27">
        <f t="shared" si="1"/>
        <v>-5440784687.9499998</v>
      </c>
      <c r="E42" s="28">
        <f t="shared" si="0"/>
        <v>-50.558418955295792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[4]SCF!C41</f>
        <v>7586447329.2299995</v>
      </c>
      <c r="C45" s="18">
        <v>4602080555.5699997</v>
      </c>
      <c r="D45" s="18">
        <f>C45-B45</f>
        <v>-2984366773.6599998</v>
      </c>
      <c r="E45" s="19">
        <f>IFERROR(+D45/B45*100,0)</f>
        <v>-39.338133439106123</v>
      </c>
    </row>
    <row r="46" spans="1:5" ht="15" customHeight="1" x14ac:dyDescent="0.3">
      <c r="A46" s="14" t="s">
        <v>39</v>
      </c>
      <c r="B46" s="15">
        <f>[4]SCF!C42</f>
        <v>816031771.84000003</v>
      </c>
      <c r="C46" s="15">
        <v>240585409.90000001</v>
      </c>
      <c r="D46" s="15">
        <f t="shared" ref="D46:D61" si="6">+B46-C46</f>
        <v>575446361.94000006</v>
      </c>
      <c r="E46" s="16">
        <f t="shared" ref="E46" si="7">+D46/B46*100</f>
        <v>70.517641812214677</v>
      </c>
    </row>
    <row r="47" spans="1:5" ht="15" customHeight="1" x14ac:dyDescent="0.3">
      <c r="A47" s="17" t="s">
        <v>40</v>
      </c>
      <c r="B47" s="18">
        <f>[4]SCF!C43</f>
        <v>147300713.59999999</v>
      </c>
      <c r="C47" s="18">
        <v>40145128.510000005</v>
      </c>
      <c r="D47" s="18">
        <f t="shared" si="6"/>
        <v>107155585.08999999</v>
      </c>
      <c r="E47" s="19">
        <f t="shared" ref="E47:E61" si="8">IFERROR(+D47/B47*100,0)</f>
        <v>72.746141190452448</v>
      </c>
    </row>
    <row r="48" spans="1:5" ht="15" customHeight="1" x14ac:dyDescent="0.3">
      <c r="A48" s="17" t="s">
        <v>41</v>
      </c>
      <c r="B48" s="18">
        <f>[4]SCF!C44</f>
        <v>12567394.560000001</v>
      </c>
      <c r="C48" s="18">
        <v>9274585.9500000011</v>
      </c>
      <c r="D48" s="18">
        <f t="shared" si="6"/>
        <v>3292808.6099999994</v>
      </c>
      <c r="E48" s="19">
        <f t="shared" si="8"/>
        <v>26.201203394062922</v>
      </c>
    </row>
    <row r="49" spans="1:5" ht="15" customHeight="1" x14ac:dyDescent="0.3">
      <c r="A49" s="17" t="s">
        <v>42</v>
      </c>
      <c r="B49" s="18">
        <f>[4]SCF!C45</f>
        <v>52947833.82</v>
      </c>
      <c r="C49" s="18">
        <v>18233541.329999998</v>
      </c>
      <c r="D49" s="18">
        <f t="shared" si="6"/>
        <v>34714292.490000002</v>
      </c>
      <c r="E49" s="19">
        <f t="shared" si="8"/>
        <v>65.563196802372985</v>
      </c>
    </row>
    <row r="50" spans="1:5" ht="15" customHeight="1" x14ac:dyDescent="0.3">
      <c r="A50" s="17" t="s">
        <v>43</v>
      </c>
      <c r="B50" s="18">
        <f>[4]SCF!C46</f>
        <v>5476650</v>
      </c>
      <c r="C50" s="18">
        <v>1746367.4300000002</v>
      </c>
      <c r="D50" s="18">
        <f t="shared" si="6"/>
        <v>3730282.57</v>
      </c>
      <c r="E50" s="19">
        <f t="shared" si="8"/>
        <v>68.112487926013159</v>
      </c>
    </row>
    <row r="51" spans="1:5" ht="15" customHeight="1" x14ac:dyDescent="0.3">
      <c r="A51" s="17" t="s">
        <v>44</v>
      </c>
      <c r="B51" s="18">
        <f>[4]SCF!C47</f>
        <v>36743577.950000003</v>
      </c>
      <c r="C51" s="18">
        <v>9701071.9199999999</v>
      </c>
      <c r="D51" s="18">
        <f t="shared" si="6"/>
        <v>27042506.030000001</v>
      </c>
      <c r="E51" s="19">
        <f t="shared" si="8"/>
        <v>73.597911631793053</v>
      </c>
    </row>
    <row r="52" spans="1:5" x14ac:dyDescent="0.3">
      <c r="A52" s="17" t="s">
        <v>45</v>
      </c>
      <c r="B52" s="18">
        <f>[4]SCF!C48</f>
        <v>9053730</v>
      </c>
      <c r="C52" s="18">
        <v>835258.07000000007</v>
      </c>
      <c r="D52" s="18">
        <f t="shared" si="6"/>
        <v>8218471.9299999997</v>
      </c>
      <c r="E52" s="19">
        <f t="shared" si="8"/>
        <v>90.77443142218732</v>
      </c>
    </row>
    <row r="53" spans="1:5" ht="15" customHeight="1" x14ac:dyDescent="0.3">
      <c r="A53" s="17" t="s">
        <v>46</v>
      </c>
      <c r="B53" s="18">
        <f>[4]SCF!C49</f>
        <v>18767878</v>
      </c>
      <c r="C53" s="18">
        <v>6228419.2600000007</v>
      </c>
      <c r="D53" s="18">
        <f t="shared" si="6"/>
        <v>12539458.739999998</v>
      </c>
      <c r="E53" s="19">
        <f t="shared" si="8"/>
        <v>66.813407141713071</v>
      </c>
    </row>
    <row r="54" spans="1:5" ht="15" customHeight="1" x14ac:dyDescent="0.3">
      <c r="A54" s="17" t="s">
        <v>47</v>
      </c>
      <c r="B54" s="18">
        <f>[4]SCF!C50</f>
        <v>266611007.84999999</v>
      </c>
      <c r="C54" s="18">
        <v>53825658.329999998</v>
      </c>
      <c r="D54" s="18">
        <f t="shared" si="6"/>
        <v>212785349.51999998</v>
      </c>
      <c r="E54" s="19">
        <f t="shared" si="8"/>
        <v>79.8111643011067</v>
      </c>
    </row>
    <row r="55" spans="1:5" ht="15" customHeight="1" x14ac:dyDescent="0.3">
      <c r="A55" s="17" t="s">
        <v>48</v>
      </c>
      <c r="B55" s="18">
        <f>[4]SCF!C51</f>
        <v>4500000</v>
      </c>
      <c r="C55" s="18">
        <v>1410750</v>
      </c>
      <c r="D55" s="18">
        <f t="shared" si="6"/>
        <v>3089250</v>
      </c>
      <c r="E55" s="19">
        <f t="shared" si="8"/>
        <v>68.650000000000006</v>
      </c>
    </row>
    <row r="56" spans="1:5" ht="15" customHeight="1" x14ac:dyDescent="0.3">
      <c r="A56" s="17" t="s">
        <v>49</v>
      </c>
      <c r="B56" s="18">
        <f>[4]SCF!C52</f>
        <v>3804000</v>
      </c>
      <c r="C56" s="18">
        <v>6080705</v>
      </c>
      <c r="D56" s="18">
        <f t="shared" si="6"/>
        <v>-2276705</v>
      </c>
      <c r="E56" s="19">
        <f t="shared" si="8"/>
        <v>-59.850289169295479</v>
      </c>
    </row>
    <row r="57" spans="1:5" ht="15" customHeight="1" x14ac:dyDescent="0.3">
      <c r="A57" s="17" t="s">
        <v>50</v>
      </c>
      <c r="B57" s="18">
        <f>[4]SCF!C53</f>
        <v>129986496.8</v>
      </c>
      <c r="C57" s="18">
        <v>65833582.409999996</v>
      </c>
      <c r="D57" s="18">
        <f t="shared" si="6"/>
        <v>64152914.390000001</v>
      </c>
      <c r="E57" s="19">
        <f t="shared" si="8"/>
        <v>49.35352207291735</v>
      </c>
    </row>
    <row r="58" spans="1:5" ht="15" customHeight="1" x14ac:dyDescent="0.3">
      <c r="A58" s="17" t="s">
        <v>51</v>
      </c>
      <c r="B58" s="18">
        <f>[4]SCF!C54</f>
        <v>19975350</v>
      </c>
      <c r="C58" s="18">
        <v>3368238.17</v>
      </c>
      <c r="D58" s="18">
        <f t="shared" si="6"/>
        <v>16607111.83</v>
      </c>
      <c r="E58" s="19">
        <f t="shared" si="8"/>
        <v>83.138026767991548</v>
      </c>
    </row>
    <row r="59" spans="1:5" ht="15" customHeight="1" x14ac:dyDescent="0.3">
      <c r="A59" s="17" t="s">
        <v>52</v>
      </c>
      <c r="B59" s="18">
        <f>[4]SCF!C55</f>
        <v>61231671.200000003</v>
      </c>
      <c r="C59" s="18">
        <v>19924389.5</v>
      </c>
      <c r="D59" s="18">
        <f t="shared" si="6"/>
        <v>41307281.700000003</v>
      </c>
      <c r="E59" s="19">
        <f t="shared" si="8"/>
        <v>67.460647227933251</v>
      </c>
    </row>
    <row r="60" spans="1:5" ht="15" customHeight="1" x14ac:dyDescent="0.3">
      <c r="A60" s="17" t="s">
        <v>53</v>
      </c>
      <c r="B60" s="18">
        <f>[4]SCF!C56</f>
        <v>6490468.0599999996</v>
      </c>
      <c r="C60" s="18">
        <v>846768.78</v>
      </c>
      <c r="D60" s="18">
        <f t="shared" si="6"/>
        <v>5643699.2799999993</v>
      </c>
      <c r="E60" s="19">
        <f t="shared" si="8"/>
        <v>86.953656158967362</v>
      </c>
    </row>
    <row r="61" spans="1:5" ht="15" customHeight="1" x14ac:dyDescent="0.3">
      <c r="A61" s="17" t="s">
        <v>54</v>
      </c>
      <c r="B61" s="18">
        <f>[4]SCF!C57</f>
        <v>40575000</v>
      </c>
      <c r="C61" s="18">
        <v>3130945.24</v>
      </c>
      <c r="D61" s="18">
        <f t="shared" si="6"/>
        <v>37444054.759999998</v>
      </c>
      <c r="E61" s="19">
        <f t="shared" si="8"/>
        <v>92.283560714725809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[4]SCF!C60</f>
        <v>9459296</v>
      </c>
      <c r="C63" s="18">
        <v>4729648</v>
      </c>
      <c r="D63" s="18">
        <f t="shared" ref="D63:D67" si="9">C63-B63</f>
        <v>-4729648</v>
      </c>
      <c r="E63" s="19">
        <f t="shared" ref="E63:E67" si="10">IFERROR(+D63/B63*100,0)</f>
        <v>-50</v>
      </c>
    </row>
    <row r="64" spans="1:5" x14ac:dyDescent="0.3">
      <c r="A64" s="24" t="s">
        <v>57</v>
      </c>
      <c r="B64" s="18">
        <f>[4]SCF!C61</f>
        <v>141897451.75999999</v>
      </c>
      <c r="C64" s="18">
        <v>110368746.52</v>
      </c>
      <c r="D64" s="18">
        <f t="shared" si="9"/>
        <v>-31528705.239999995</v>
      </c>
      <c r="E64" s="19">
        <f t="shared" si="10"/>
        <v>-22.219359719952166</v>
      </c>
    </row>
    <row r="65" spans="1:5" ht="15" customHeight="1" x14ac:dyDescent="0.3">
      <c r="A65" s="24" t="s">
        <v>58</v>
      </c>
      <c r="B65" s="18">
        <f>[4]SCF!C62</f>
        <v>27802643</v>
      </c>
      <c r="C65" s="18">
        <v>13901321.58</v>
      </c>
      <c r="D65" s="18">
        <f t="shared" si="9"/>
        <v>-13901321.42</v>
      </c>
      <c r="E65" s="19">
        <f t="shared" si="10"/>
        <v>-49.999999712257569</v>
      </c>
    </row>
    <row r="66" spans="1:5" ht="15" customHeight="1" x14ac:dyDescent="0.3">
      <c r="A66" s="24" t="s">
        <v>59</v>
      </c>
      <c r="B66" s="18">
        <f>[4]SCF!C63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[4]SCF!C64</f>
        <v>0</v>
      </c>
      <c r="C67" s="18">
        <v>99899953.900000006</v>
      </c>
      <c r="D67" s="18">
        <f t="shared" si="9"/>
        <v>99899953.900000006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179159390.75999999</v>
      </c>
      <c r="C68" s="31">
        <v>228899670</v>
      </c>
      <c r="D68" s="31">
        <f t="shared" ref="D68" si="11">+C68-B68</f>
        <v>49740279.24000001</v>
      </c>
      <c r="E68" s="32">
        <f t="shared" ref="E68" si="12">+D68/B68*100</f>
        <v>27.76314377326252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[4]SCF!C67</f>
        <v>160909837.63</v>
      </c>
      <c r="C70" s="15">
        <v>110823645.63000001</v>
      </c>
      <c r="D70" s="15">
        <f t="shared" ref="D70:D82" si="13">+C70-B70</f>
        <v>-50086191.999999985</v>
      </c>
      <c r="E70" s="16">
        <f t="shared" ref="E70:E82" si="14">+D70/B70*100</f>
        <v>-31.126867528863833</v>
      </c>
    </row>
    <row r="71" spans="1:5" ht="15" customHeight="1" x14ac:dyDescent="0.3">
      <c r="A71" s="17" t="s">
        <v>14</v>
      </c>
      <c r="B71" s="18">
        <f>[4]SCF!C68</f>
        <v>159157456.31</v>
      </c>
      <c r="C71" s="18">
        <v>88714572.870000005</v>
      </c>
      <c r="D71" s="18">
        <f t="shared" si="13"/>
        <v>-70442883.439999998</v>
      </c>
      <c r="E71" s="19">
        <f t="shared" ref="E71:E81" si="15">IFERROR(+D71/B71*100,0)</f>
        <v>-44.259870114281291</v>
      </c>
    </row>
    <row r="72" spans="1:5" ht="15" customHeight="1" x14ac:dyDescent="0.3">
      <c r="A72" s="17" t="s">
        <v>15</v>
      </c>
      <c r="B72" s="18">
        <f>[4]SCF!C69</f>
        <v>1752381.32</v>
      </c>
      <c r="C72" s="18">
        <v>815913.75999999989</v>
      </c>
      <c r="D72" s="18">
        <f t="shared" si="13"/>
        <v>-936467.56000000017</v>
      </c>
      <c r="E72" s="19">
        <f t="shared" si="15"/>
        <v>-53.439713680581811</v>
      </c>
    </row>
    <row r="73" spans="1:5" ht="15" customHeight="1" x14ac:dyDescent="0.3">
      <c r="A73" s="17" t="s">
        <v>16</v>
      </c>
      <c r="B73" s="18">
        <f>[4]SCF!C70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[4]SCF!C71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[4]SCF!C72</f>
        <v>0</v>
      </c>
      <c r="C75" s="18">
        <v>21293159</v>
      </c>
      <c r="D75" s="18">
        <f t="shared" si="13"/>
        <v>21293159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[4]SCF!C73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[4]SCF!C74</f>
        <v>101328872.77</v>
      </c>
      <c r="C77" s="18">
        <v>4453719.6899999995</v>
      </c>
      <c r="D77" s="18">
        <f t="shared" ref="D77:D81" si="16">C77-B77</f>
        <v>-96875153.079999998</v>
      </c>
      <c r="E77" s="19">
        <f t="shared" si="15"/>
        <v>-95.604688408890908</v>
      </c>
    </row>
    <row r="78" spans="1:5" x14ac:dyDescent="0.3">
      <c r="A78" s="24" t="s">
        <v>66</v>
      </c>
      <c r="B78" s="18">
        <f>[4]SCF!C75</f>
        <v>286231582.04000002</v>
      </c>
      <c r="C78" s="18">
        <v>13850385.98</v>
      </c>
      <c r="D78" s="18">
        <f t="shared" si="16"/>
        <v>-272381196.06</v>
      </c>
      <c r="E78" s="19">
        <f t="shared" si="15"/>
        <v>-95.161125868331169</v>
      </c>
    </row>
    <row r="79" spans="1:5" ht="15" customHeight="1" x14ac:dyDescent="0.3">
      <c r="A79" s="24" t="s">
        <v>67</v>
      </c>
      <c r="B79" s="18">
        <f>[4]SCF!C76</f>
        <v>0</v>
      </c>
      <c r="C79" s="18">
        <v>29939101.859999999</v>
      </c>
      <c r="D79" s="18">
        <f t="shared" si="16"/>
        <v>29939101.859999999</v>
      </c>
      <c r="E79" s="19">
        <f t="shared" si="15"/>
        <v>0</v>
      </c>
    </row>
    <row r="80" spans="1:5" x14ac:dyDescent="0.3">
      <c r="A80" s="24" t="s">
        <v>68</v>
      </c>
      <c r="B80" s="18">
        <f>[4]SCF!C77</f>
        <v>0</v>
      </c>
      <c r="C80" s="18">
        <v>9385793.0800000019</v>
      </c>
      <c r="D80" s="18">
        <f t="shared" si="16"/>
        <v>9385793.0800000019</v>
      </c>
      <c r="E80" s="19">
        <f t="shared" si="15"/>
        <v>0</v>
      </c>
    </row>
    <row r="81" spans="1:5" x14ac:dyDescent="0.3">
      <c r="A81" s="24" t="s">
        <v>69</v>
      </c>
      <c r="B81" s="18">
        <f>[4]SCF!C78</f>
        <v>3000000</v>
      </c>
      <c r="C81" s="18">
        <v>23155851.169999998</v>
      </c>
      <c r="D81" s="18">
        <f t="shared" si="16"/>
        <v>20155851.169999998</v>
      </c>
      <c r="E81" s="19">
        <f t="shared" si="15"/>
        <v>671.86170566666658</v>
      </c>
    </row>
    <row r="82" spans="1:5" ht="15" customHeight="1" x14ac:dyDescent="0.3">
      <c r="A82" s="30" t="s">
        <v>70</v>
      </c>
      <c r="B82" s="15">
        <f>+B70+B77+B78+B79+B80+B81</f>
        <v>551470292.44000006</v>
      </c>
      <c r="C82" s="31">
        <v>191608497.41000003</v>
      </c>
      <c r="D82" s="31">
        <f t="shared" si="13"/>
        <v>-359861795.03000003</v>
      </c>
      <c r="E82" s="32">
        <f t="shared" si="14"/>
        <v>-65.254973833273709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[4]SCF!C81</f>
        <v>0</v>
      </c>
      <c r="C84" s="18">
        <v>2113085.6</v>
      </c>
      <c r="D84" s="18">
        <f t="shared" ref="D84:D88" si="17">+C84-B84</f>
        <v>2113085.6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[4]SCF!C82</f>
        <v>871599175.90999997</v>
      </c>
      <c r="C85" s="18">
        <v>2595374.1599999997</v>
      </c>
      <c r="D85" s="18">
        <f t="shared" si="17"/>
        <v>-869003801.75</v>
      </c>
      <c r="E85" s="19">
        <f t="shared" si="18"/>
        <v>-99.702228474769925</v>
      </c>
    </row>
    <row r="86" spans="1:5" ht="15" customHeight="1" x14ac:dyDescent="0.3">
      <c r="A86" s="24" t="s">
        <v>74</v>
      </c>
      <c r="B86" s="18">
        <f>[4]SCF!C83</f>
        <v>682535151.20000005</v>
      </c>
      <c r="C86" s="18">
        <v>11017785.719999999</v>
      </c>
      <c r="D86" s="18">
        <f t="shared" si="17"/>
        <v>-671517365.48000002</v>
      </c>
      <c r="E86" s="19">
        <f t="shared" si="18"/>
        <v>-98.385755561361336</v>
      </c>
    </row>
    <row r="87" spans="1:5" ht="15" customHeight="1" x14ac:dyDescent="0.3">
      <c r="A87" s="30" t="s">
        <v>75</v>
      </c>
      <c r="B87" s="33">
        <f>+B84+B85+B86</f>
        <v>1554134327.1100001</v>
      </c>
      <c r="C87" s="31">
        <v>15726245.479999999</v>
      </c>
      <c r="D87" s="31">
        <f t="shared" si="17"/>
        <v>-1538408081.6300001</v>
      </c>
      <c r="E87" s="32">
        <f>+D87/B87*100</f>
        <v>-98.988102559368613</v>
      </c>
    </row>
    <row r="88" spans="1:5" ht="18" customHeight="1" x14ac:dyDescent="0.3">
      <c r="A88" s="25" t="s">
        <v>76</v>
      </c>
      <c r="B88" s="27">
        <f>+B45+B46+B68+B82+B87</f>
        <v>10687243111.380001</v>
      </c>
      <c r="C88" s="27">
        <v>5278900378.3599987</v>
      </c>
      <c r="D88" s="27">
        <f t="shared" si="17"/>
        <v>-5408342733.0200024</v>
      </c>
      <c r="E88" s="28">
        <f>+D88/B88*100</f>
        <v>-50.605592823663613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[4]SCF!C88</f>
        <v>0</v>
      </c>
      <c r="C91" s="18">
        <v>0</v>
      </c>
      <c r="D91" s="18">
        <f t="shared" ref="D91:D98" si="19">+C91-B91</f>
        <v>0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[4]SCF!C89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[4]SCF!C90</f>
        <v>11000000</v>
      </c>
      <c r="C93" s="18">
        <v>0</v>
      </c>
      <c r="D93" s="18">
        <f t="shared" si="19"/>
        <v>-11000000</v>
      </c>
      <c r="E93" s="19">
        <f t="shared" si="20"/>
        <v>-100</v>
      </c>
    </row>
    <row r="94" spans="1:5" ht="15" customHeight="1" x14ac:dyDescent="0.3">
      <c r="A94" s="24" t="s">
        <v>81</v>
      </c>
      <c r="B94" s="18">
        <f>[4]SCF!C91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[4]SCF!C92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[4]SCF!C93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[4]SCF!C94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11000000</v>
      </c>
      <c r="C98" s="31">
        <v>0</v>
      </c>
      <c r="D98" s="31">
        <f t="shared" si="19"/>
        <v>-11000000</v>
      </c>
      <c r="E98" s="32">
        <f t="shared" ref="E98" si="21">+D98/B98*100</f>
        <v>-100</v>
      </c>
    </row>
    <row r="99" spans="1:5" ht="15" customHeight="1" x14ac:dyDescent="0.3">
      <c r="A99" s="34" t="s">
        <v>86</v>
      </c>
      <c r="B99" s="35">
        <f>+B42-B88-B98</f>
        <v>63139068.629999161</v>
      </c>
      <c r="C99" s="36">
        <v>41697113.700001717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[4]SCF!$C$97</f>
        <v>92495138.090000004</v>
      </c>
      <c r="C100" s="18">
        <v>52034686.479999997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155634206.71999916</v>
      </c>
      <c r="C101" s="36">
        <v>93731800.180001706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SUKELCO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+[5]SCF!$C$2</f>
        <v>SUKELCO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[5]SCF!C12</f>
        <v>2437591832.1300001</v>
      </c>
      <c r="C16" s="15">
        <v>1031421315.5200001</v>
      </c>
      <c r="D16" s="15">
        <f>+C16-B16</f>
        <v>-1406170516.6100001</v>
      </c>
      <c r="E16" s="16">
        <f t="shared" ref="E16:E42" si="0">+D16/B16*100</f>
        <v>-57.686873498475322</v>
      </c>
    </row>
    <row r="17" spans="1:5" ht="15" customHeight="1" x14ac:dyDescent="0.3">
      <c r="A17" s="17" t="s">
        <v>11</v>
      </c>
      <c r="B17" s="18">
        <f>[5]SCF!C13</f>
        <v>2107296183</v>
      </c>
      <c r="C17" s="18">
        <v>858216261.17999995</v>
      </c>
      <c r="D17" s="18">
        <f t="shared" ref="D17:D42" si="1">+C17-B17</f>
        <v>-1249079921.8200002</v>
      </c>
      <c r="E17" s="19">
        <f t="shared" ref="E17:E18" si="2">IFERROR(+D17/B17*100,0)</f>
        <v>-59.274056105477236</v>
      </c>
    </row>
    <row r="18" spans="1:5" ht="15" customHeight="1" x14ac:dyDescent="0.3">
      <c r="A18" s="17" t="s">
        <v>12</v>
      </c>
      <c r="B18" s="18">
        <f>[5]SCF!C14</f>
        <v>86435055</v>
      </c>
      <c r="C18" s="18">
        <v>47454185</v>
      </c>
      <c r="D18" s="18">
        <f t="shared" si="1"/>
        <v>-38980870</v>
      </c>
      <c r="E18" s="19">
        <f t="shared" si="2"/>
        <v>-45.098449928677667</v>
      </c>
    </row>
    <row r="19" spans="1:5" ht="15" customHeight="1" x14ac:dyDescent="0.3">
      <c r="A19" s="20" t="s">
        <v>13</v>
      </c>
      <c r="B19" s="15">
        <f>[5]SCF!C15</f>
        <v>63734247</v>
      </c>
      <c r="C19" s="21">
        <v>21129261.609999999</v>
      </c>
      <c r="D19" s="21">
        <f t="shared" si="1"/>
        <v>-42604985.390000001</v>
      </c>
      <c r="E19" s="22">
        <f t="shared" si="0"/>
        <v>-66.847868132810916</v>
      </c>
    </row>
    <row r="20" spans="1:5" ht="15" customHeight="1" x14ac:dyDescent="0.3">
      <c r="A20" s="23" t="s">
        <v>14</v>
      </c>
      <c r="B20" s="18">
        <f>[5]SCF!C16</f>
        <v>38484817.18</v>
      </c>
      <c r="C20" s="18">
        <v>16347484.550000001</v>
      </c>
      <c r="D20" s="18">
        <f t="shared" si="1"/>
        <v>-22137332.629999999</v>
      </c>
      <c r="E20" s="19">
        <f t="shared" ref="E20:E28" si="3">IFERROR(+D20/B20*100,0)</f>
        <v>-57.522249687350602</v>
      </c>
    </row>
    <row r="21" spans="1:5" ht="15" customHeight="1" x14ac:dyDescent="0.3">
      <c r="A21" s="23" t="s">
        <v>15</v>
      </c>
      <c r="B21" s="18">
        <f>[5]SCF!C17</f>
        <v>423731.79</v>
      </c>
      <c r="C21" s="18">
        <v>177991.62</v>
      </c>
      <c r="D21" s="18">
        <f t="shared" si="1"/>
        <v>-245740.16999999998</v>
      </c>
      <c r="E21" s="19">
        <f t="shared" si="3"/>
        <v>-57.994272745030528</v>
      </c>
    </row>
    <row r="22" spans="1:5" ht="15" customHeight="1" x14ac:dyDescent="0.3">
      <c r="A22" s="23" t="s">
        <v>16</v>
      </c>
      <c r="B22" s="18">
        <f>[5]SCF!C18</f>
        <v>623134.99</v>
      </c>
      <c r="C22" s="18">
        <v>5710.32</v>
      </c>
      <c r="D22" s="18">
        <f t="shared" si="1"/>
        <v>-617424.67000000004</v>
      </c>
      <c r="E22" s="19">
        <f t="shared" si="3"/>
        <v>-99.083614290380325</v>
      </c>
    </row>
    <row r="23" spans="1:5" ht="15" customHeight="1" x14ac:dyDescent="0.3">
      <c r="A23" s="23" t="s">
        <v>17</v>
      </c>
      <c r="B23" s="18">
        <f>[5]SCF!C19</f>
        <v>13534492</v>
      </c>
      <c r="C23" s="18">
        <v>131069.58000000002</v>
      </c>
      <c r="D23" s="18">
        <f t="shared" si="1"/>
        <v>-13403422.42</v>
      </c>
      <c r="E23" s="19">
        <f t="shared" si="3"/>
        <v>-99.031588477794358</v>
      </c>
    </row>
    <row r="24" spans="1:5" ht="15" customHeight="1" x14ac:dyDescent="0.3">
      <c r="A24" s="23" t="s">
        <v>18</v>
      </c>
      <c r="B24" s="18">
        <f>[5]SCF!C20</f>
        <v>10668071.039999999</v>
      </c>
      <c r="C24" s="18">
        <v>4467005.54</v>
      </c>
      <c r="D24" s="18">
        <f t="shared" si="1"/>
        <v>-6201065.4999999991</v>
      </c>
      <c r="E24" s="19">
        <f t="shared" si="3"/>
        <v>-58.127336017439937</v>
      </c>
    </row>
    <row r="25" spans="1:5" ht="15" customHeight="1" x14ac:dyDescent="0.3">
      <c r="A25" s="23" t="s">
        <v>19</v>
      </c>
      <c r="B25" s="18">
        <f>[5]SCF!C21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[5]SCF!C22</f>
        <v>10496584.130000001</v>
      </c>
      <c r="C26" s="18">
        <v>7102858.9600000009</v>
      </c>
      <c r="D26" s="18">
        <f t="shared" si="1"/>
        <v>-3393725.17</v>
      </c>
      <c r="E26" s="19">
        <f t="shared" si="3"/>
        <v>-32.331710278017844</v>
      </c>
    </row>
    <row r="27" spans="1:5" ht="15" customHeight="1" x14ac:dyDescent="0.3">
      <c r="A27" s="17" t="s">
        <v>21</v>
      </c>
      <c r="B27" s="18">
        <f>[5]SCF!C23</f>
        <v>169629763</v>
      </c>
      <c r="C27" s="18">
        <v>97089114.189999998</v>
      </c>
      <c r="D27" s="18">
        <f t="shared" si="1"/>
        <v>-72540648.810000002</v>
      </c>
      <c r="E27" s="19">
        <f t="shared" si="3"/>
        <v>-42.764104321716232</v>
      </c>
    </row>
    <row r="28" spans="1:5" ht="15" customHeight="1" x14ac:dyDescent="0.3">
      <c r="A28" s="17" t="s">
        <v>22</v>
      </c>
      <c r="B28" s="18">
        <f>[5]SCF!C24</f>
        <v>0</v>
      </c>
      <c r="C28" s="18">
        <v>429634.57999999996</v>
      </c>
      <c r="D28" s="18">
        <f t="shared" si="1"/>
        <v>429634.57999999996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[5]SCF!C25</f>
        <v>28931774</v>
      </c>
      <c r="C29" s="15">
        <v>23139577.789999999</v>
      </c>
      <c r="D29" s="15">
        <f t="shared" si="1"/>
        <v>-5792196.2100000009</v>
      </c>
      <c r="E29" s="16">
        <f t="shared" si="0"/>
        <v>-20.020190293204976</v>
      </c>
    </row>
    <row r="30" spans="1:5" ht="15" customHeight="1" x14ac:dyDescent="0.3">
      <c r="A30" s="17" t="s">
        <v>24</v>
      </c>
      <c r="B30" s="18">
        <f>[5]SCF!C26</f>
        <v>20389859</v>
      </c>
      <c r="C30" s="18">
        <v>16682025.529999999</v>
      </c>
      <c r="D30" s="18">
        <f t="shared" si="1"/>
        <v>-3707833.4700000007</v>
      </c>
      <c r="E30" s="19">
        <f t="shared" ref="E30:E32" si="4">IFERROR(+D30/B30*100,0)</f>
        <v>-18.184694018727647</v>
      </c>
    </row>
    <row r="31" spans="1:5" ht="15" customHeight="1" x14ac:dyDescent="0.3">
      <c r="A31" s="17" t="s">
        <v>25</v>
      </c>
      <c r="B31" s="18">
        <f>[5]SCF!C27</f>
        <v>1356802</v>
      </c>
      <c r="C31" s="18">
        <v>1071801.5900000001</v>
      </c>
      <c r="D31" s="18">
        <f t="shared" si="1"/>
        <v>-285000.40999999992</v>
      </c>
      <c r="E31" s="19">
        <f t="shared" si="4"/>
        <v>-21.005305858924139</v>
      </c>
    </row>
    <row r="32" spans="1:5" x14ac:dyDescent="0.3">
      <c r="A32" s="17" t="s">
        <v>26</v>
      </c>
      <c r="B32" s="18">
        <f>[5]SCF!C28</f>
        <v>7185113</v>
      </c>
      <c r="C32" s="18">
        <v>5385750.6699999999</v>
      </c>
      <c r="D32" s="18">
        <f t="shared" si="1"/>
        <v>-1799362.33</v>
      </c>
      <c r="E32" s="19">
        <f t="shared" si="4"/>
        <v>-25.042923194109822</v>
      </c>
    </row>
    <row r="33" spans="1:5" x14ac:dyDescent="0.3">
      <c r="A33" s="14" t="s">
        <v>27</v>
      </c>
      <c r="B33" s="15">
        <f>[5]SCF!C29</f>
        <v>221032307</v>
      </c>
      <c r="C33" s="15">
        <v>0</v>
      </c>
      <c r="D33" s="15">
        <f t="shared" si="1"/>
        <v>-221032307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[5]SCF!C30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[5]SCF!C31</f>
        <v>100000000</v>
      </c>
      <c r="C35" s="18">
        <v>0</v>
      </c>
      <c r="D35" s="18">
        <f t="shared" si="1"/>
        <v>-100000000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[5]SCF!C32</f>
        <v>121032307</v>
      </c>
      <c r="C36" s="18">
        <v>0</v>
      </c>
      <c r="D36" s="18">
        <f t="shared" si="1"/>
        <v>-121032307</v>
      </c>
      <c r="E36" s="19">
        <f t="shared" si="5"/>
        <v>-100</v>
      </c>
    </row>
    <row r="37" spans="1:5" ht="15" customHeight="1" x14ac:dyDescent="0.3">
      <c r="A37" s="17" t="s">
        <v>31</v>
      </c>
      <c r="B37" s="18">
        <f>[5]SCF!C33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[5]SCF!C34</f>
        <v>0</v>
      </c>
      <c r="C38" s="18">
        <v>46974267.219999999</v>
      </c>
      <c r="D38" s="18">
        <f t="shared" si="1"/>
        <v>46974267.219999999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[5]SCF!C35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[5]SCF!C36</f>
        <v>583349660</v>
      </c>
      <c r="C40" s="18">
        <v>57840056.810000002</v>
      </c>
      <c r="D40" s="18">
        <f t="shared" si="1"/>
        <v>-525509603.19</v>
      </c>
      <c r="E40" s="19">
        <f t="shared" si="5"/>
        <v>-90.084839200900532</v>
      </c>
    </row>
    <row r="41" spans="1:5" ht="15" customHeight="1" x14ac:dyDescent="0.3">
      <c r="A41" s="24" t="s">
        <v>35</v>
      </c>
      <c r="B41" s="18">
        <f>[5]SCF!C37</f>
        <v>22000000</v>
      </c>
      <c r="C41" s="18">
        <v>620000</v>
      </c>
      <c r="D41" s="18">
        <f t="shared" si="1"/>
        <v>-21380000</v>
      </c>
      <c r="E41" s="19">
        <f t="shared" si="5"/>
        <v>-97.181818181818187</v>
      </c>
    </row>
    <row r="42" spans="1:5" ht="15" customHeight="1" x14ac:dyDescent="0.3">
      <c r="A42" s="25" t="s">
        <v>36</v>
      </c>
      <c r="B42" s="26">
        <f>[5]SCF!C38</f>
        <v>3292905573.1300001</v>
      </c>
      <c r="C42" s="27">
        <v>1159995217.3399999</v>
      </c>
      <c r="D42" s="27">
        <f t="shared" si="1"/>
        <v>-2132910355.7900002</v>
      </c>
      <c r="E42" s="28">
        <f t="shared" si="0"/>
        <v>-64.772897625564411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[5]SCF!C41</f>
        <v>1619347329</v>
      </c>
      <c r="C45" s="18">
        <v>593026741.96000004</v>
      </c>
      <c r="D45" s="18">
        <f>C45-B45</f>
        <v>-1026320587.04</v>
      </c>
      <c r="E45" s="19">
        <f>IFERROR(+D45/B45*100,0)</f>
        <v>-63.378656861328594</v>
      </c>
    </row>
    <row r="46" spans="1:5" ht="15" customHeight="1" x14ac:dyDescent="0.3">
      <c r="A46" s="14" t="s">
        <v>39</v>
      </c>
      <c r="B46" s="15">
        <f>[5]SCF!C42</f>
        <v>268101708</v>
      </c>
      <c r="C46" s="15">
        <v>119441332.16000001</v>
      </c>
      <c r="D46" s="15">
        <f t="shared" ref="D46:D61" si="6">+B46-C46</f>
        <v>148660375.83999997</v>
      </c>
      <c r="E46" s="16">
        <f t="shared" ref="E46" si="7">+D46/B46*100</f>
        <v>55.449246089845857</v>
      </c>
    </row>
    <row r="47" spans="1:5" ht="15" customHeight="1" x14ac:dyDescent="0.3">
      <c r="A47" s="17" t="s">
        <v>40</v>
      </c>
      <c r="B47" s="18">
        <f>[5]SCF!C43</f>
        <v>105019042</v>
      </c>
      <c r="C47" s="18">
        <v>51922243.860000007</v>
      </c>
      <c r="D47" s="18">
        <f t="shared" si="6"/>
        <v>53096798.139999993</v>
      </c>
      <c r="E47" s="19">
        <f t="shared" ref="E47:E61" si="8">IFERROR(+D47/B47*100,0)</f>
        <v>50.55921014781299</v>
      </c>
    </row>
    <row r="48" spans="1:5" ht="15" customHeight="1" x14ac:dyDescent="0.3">
      <c r="A48" s="17" t="s">
        <v>41</v>
      </c>
      <c r="B48" s="18">
        <f>[5]SCF!C44</f>
        <v>7350473</v>
      </c>
      <c r="C48" s="18">
        <v>4023924.81</v>
      </c>
      <c r="D48" s="18">
        <f t="shared" si="6"/>
        <v>3326548.19</v>
      </c>
      <c r="E48" s="19">
        <f t="shared" si="8"/>
        <v>45.256246638821743</v>
      </c>
    </row>
    <row r="49" spans="1:5" ht="15" customHeight="1" x14ac:dyDescent="0.3">
      <c r="A49" s="17" t="s">
        <v>42</v>
      </c>
      <c r="B49" s="18">
        <f>[5]SCF!C45</f>
        <v>24301272</v>
      </c>
      <c r="C49" s="18">
        <v>15330607.74</v>
      </c>
      <c r="D49" s="18">
        <f t="shared" si="6"/>
        <v>8970664.2599999998</v>
      </c>
      <c r="E49" s="19">
        <f t="shared" si="8"/>
        <v>36.914381518794571</v>
      </c>
    </row>
    <row r="50" spans="1:5" ht="15" customHeight="1" x14ac:dyDescent="0.3">
      <c r="A50" s="17" t="s">
        <v>43</v>
      </c>
      <c r="B50" s="18">
        <f>[5]SCF!C46</f>
        <v>8579144</v>
      </c>
      <c r="C50" s="18">
        <v>3332106.36</v>
      </c>
      <c r="D50" s="18">
        <f t="shared" si="6"/>
        <v>5247037.6400000006</v>
      </c>
      <c r="E50" s="19">
        <f t="shared" si="8"/>
        <v>61.160386630647544</v>
      </c>
    </row>
    <row r="51" spans="1:5" ht="15" customHeight="1" x14ac:dyDescent="0.3">
      <c r="A51" s="17" t="s">
        <v>44</v>
      </c>
      <c r="B51" s="18">
        <f>[5]SCF!C47</f>
        <v>7599877</v>
      </c>
      <c r="C51" s="18">
        <v>2991354.04</v>
      </c>
      <c r="D51" s="18">
        <f t="shared" si="6"/>
        <v>4608522.96</v>
      </c>
      <c r="E51" s="19">
        <f t="shared" si="8"/>
        <v>60.63944140148584</v>
      </c>
    </row>
    <row r="52" spans="1:5" x14ac:dyDescent="0.3">
      <c r="A52" s="17" t="s">
        <v>45</v>
      </c>
      <c r="B52" s="18">
        <f>[5]SCF!C48</f>
        <v>2000000</v>
      </c>
      <c r="C52" s="18">
        <v>778055</v>
      </c>
      <c r="D52" s="18">
        <f t="shared" si="6"/>
        <v>1221945</v>
      </c>
      <c r="E52" s="19">
        <f t="shared" si="8"/>
        <v>61.097250000000003</v>
      </c>
    </row>
    <row r="53" spans="1:5" ht="15" customHeight="1" x14ac:dyDescent="0.3">
      <c r="A53" s="17" t="s">
        <v>46</v>
      </c>
      <c r="B53" s="18">
        <f>[5]SCF!C49</f>
        <v>9206137</v>
      </c>
      <c r="C53" s="18">
        <v>5182487.26</v>
      </c>
      <c r="D53" s="18">
        <f t="shared" si="6"/>
        <v>4023649.74</v>
      </c>
      <c r="E53" s="19">
        <f t="shared" si="8"/>
        <v>43.706168396147049</v>
      </c>
    </row>
    <row r="54" spans="1:5" ht="15" customHeight="1" x14ac:dyDescent="0.3">
      <c r="A54" s="17" t="s">
        <v>47</v>
      </c>
      <c r="B54" s="18">
        <f>[5]SCF!C50</f>
        <v>28661157</v>
      </c>
      <c r="C54" s="18">
        <v>8783976.7899999991</v>
      </c>
      <c r="D54" s="18">
        <f t="shared" si="6"/>
        <v>19877180.210000001</v>
      </c>
      <c r="E54" s="19">
        <f t="shared" si="8"/>
        <v>69.352330089116791</v>
      </c>
    </row>
    <row r="55" spans="1:5" ht="15" customHeight="1" x14ac:dyDescent="0.3">
      <c r="A55" s="17" t="s">
        <v>48</v>
      </c>
      <c r="B55" s="18">
        <f>[5]SCF!C51</f>
        <v>2760000</v>
      </c>
      <c r="C55" s="18">
        <v>1114479.6399999999</v>
      </c>
      <c r="D55" s="18">
        <f t="shared" si="6"/>
        <v>1645520.36</v>
      </c>
      <c r="E55" s="19">
        <f t="shared" si="8"/>
        <v>59.620302898550726</v>
      </c>
    </row>
    <row r="56" spans="1:5" ht="15" customHeight="1" x14ac:dyDescent="0.3">
      <c r="A56" s="17" t="s">
        <v>49</v>
      </c>
      <c r="B56" s="18">
        <f>[5]SCF!C52</f>
        <v>4242000</v>
      </c>
      <c r="C56" s="18">
        <v>2171286.4899999998</v>
      </c>
      <c r="D56" s="18">
        <f t="shared" si="6"/>
        <v>2070713.5100000002</v>
      </c>
      <c r="E56" s="19">
        <f t="shared" si="8"/>
        <v>48.814557048562008</v>
      </c>
    </row>
    <row r="57" spans="1:5" ht="15" customHeight="1" x14ac:dyDescent="0.3">
      <c r="A57" s="17" t="s">
        <v>50</v>
      </c>
      <c r="B57" s="18">
        <f>[5]SCF!C53</f>
        <v>32605500</v>
      </c>
      <c r="C57" s="18">
        <v>15740587.27</v>
      </c>
      <c r="D57" s="18">
        <f t="shared" si="6"/>
        <v>16864912.73</v>
      </c>
      <c r="E57" s="19">
        <f t="shared" si="8"/>
        <v>51.724134670531051</v>
      </c>
    </row>
    <row r="58" spans="1:5" ht="15" customHeight="1" x14ac:dyDescent="0.3">
      <c r="A58" s="17" t="s">
        <v>51</v>
      </c>
      <c r="B58" s="18">
        <f>[5]SCF!C54</f>
        <v>3851800</v>
      </c>
      <c r="C58" s="18">
        <v>290250</v>
      </c>
      <c r="D58" s="18">
        <f t="shared" si="6"/>
        <v>3561550</v>
      </c>
      <c r="E58" s="19">
        <f t="shared" si="8"/>
        <v>92.464562022950318</v>
      </c>
    </row>
    <row r="59" spans="1:5" ht="15" customHeight="1" x14ac:dyDescent="0.3">
      <c r="A59" s="17" t="s">
        <v>52</v>
      </c>
      <c r="B59" s="18">
        <f>[5]SCF!C55</f>
        <v>14623250</v>
      </c>
      <c r="C59" s="18">
        <v>2322146.39</v>
      </c>
      <c r="D59" s="18">
        <f t="shared" si="6"/>
        <v>12301103.609999999</v>
      </c>
      <c r="E59" s="19">
        <f t="shared" si="8"/>
        <v>84.12017581590959</v>
      </c>
    </row>
    <row r="60" spans="1:5" ht="15" customHeight="1" x14ac:dyDescent="0.3">
      <c r="A60" s="17" t="s">
        <v>53</v>
      </c>
      <c r="B60" s="18">
        <f>[5]SCF!C56</f>
        <v>4471751</v>
      </c>
      <c r="C60" s="18">
        <v>2156260.3699999996</v>
      </c>
      <c r="D60" s="18">
        <f t="shared" si="6"/>
        <v>2315490.6300000004</v>
      </c>
      <c r="E60" s="19">
        <f t="shared" si="8"/>
        <v>51.780401681578439</v>
      </c>
    </row>
    <row r="61" spans="1:5" ht="15" customHeight="1" x14ac:dyDescent="0.3">
      <c r="A61" s="17" t="s">
        <v>54</v>
      </c>
      <c r="B61" s="18">
        <f>[5]SCF!C57</f>
        <v>12830305</v>
      </c>
      <c r="C61" s="18">
        <v>3301566.14</v>
      </c>
      <c r="D61" s="18">
        <f t="shared" si="6"/>
        <v>9528738.8599999994</v>
      </c>
      <c r="E61" s="19">
        <f t="shared" si="8"/>
        <v>74.26743838123879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[5]SCF!C60</f>
        <v>29549724</v>
      </c>
      <c r="C63" s="18">
        <v>16427130.120000001</v>
      </c>
      <c r="D63" s="18">
        <f t="shared" ref="D63:D67" si="9">C63-B63</f>
        <v>-13122593.879999999</v>
      </c>
      <c r="E63" s="19">
        <f t="shared" ref="E63:E67" si="10">IFERROR(+D63/B63*100,0)</f>
        <v>-44.408515896798221</v>
      </c>
    </row>
    <row r="64" spans="1:5" x14ac:dyDescent="0.3">
      <c r="A64" s="24" t="s">
        <v>57</v>
      </c>
      <c r="B64" s="18">
        <f>[5]SCF!C61</f>
        <v>40569670</v>
      </c>
      <c r="C64" s="18">
        <v>6805143.8699999992</v>
      </c>
      <c r="D64" s="18">
        <f t="shared" si="9"/>
        <v>-33764526.130000003</v>
      </c>
      <c r="E64" s="19">
        <f t="shared" si="10"/>
        <v>-83.226030998033764</v>
      </c>
    </row>
    <row r="65" spans="1:5" ht="15" customHeight="1" x14ac:dyDescent="0.3">
      <c r="A65" s="24" t="s">
        <v>58</v>
      </c>
      <c r="B65" s="18">
        <f>[5]SCF!C62</f>
        <v>0</v>
      </c>
      <c r="C65" s="18">
        <v>217307.03</v>
      </c>
      <c r="D65" s="18">
        <f t="shared" si="9"/>
        <v>217307.03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[5]SCF!C63</f>
        <v>64293015</v>
      </c>
      <c r="C66" s="18">
        <v>149727201.99000001</v>
      </c>
      <c r="D66" s="18">
        <f t="shared" si="9"/>
        <v>85434186.99000001</v>
      </c>
      <c r="E66" s="19">
        <f t="shared" si="10"/>
        <v>132.88253318031516</v>
      </c>
    </row>
    <row r="67" spans="1:5" ht="15" customHeight="1" x14ac:dyDescent="0.3">
      <c r="A67" s="24" t="s">
        <v>60</v>
      </c>
      <c r="B67" s="18">
        <f>[5]SCF!C64</f>
        <v>89805574</v>
      </c>
      <c r="C67" s="18">
        <v>13421352.18</v>
      </c>
      <c r="D67" s="18">
        <f t="shared" si="9"/>
        <v>-76384221.819999993</v>
      </c>
      <c r="E67" s="19">
        <f t="shared" si="10"/>
        <v>-85.055101167773827</v>
      </c>
    </row>
    <row r="68" spans="1:5" ht="15" customHeight="1" x14ac:dyDescent="0.3">
      <c r="A68" s="30" t="s">
        <v>61</v>
      </c>
      <c r="B68" s="15">
        <f>+B63+B64+B65+B66+B67</f>
        <v>224217983</v>
      </c>
      <c r="C68" s="31">
        <v>186598135.19000003</v>
      </c>
      <c r="D68" s="31">
        <f t="shared" ref="D68" si="11">+C68-B68</f>
        <v>-37619847.809999973</v>
      </c>
      <c r="E68" s="32">
        <f t="shared" ref="E68" si="12">+D68/B68*100</f>
        <v>-16.778247358509141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[5]SCF!C67</f>
        <v>63734247</v>
      </c>
      <c r="C70" s="15">
        <v>21129261.609999999</v>
      </c>
      <c r="D70" s="15">
        <f t="shared" ref="D70:D82" si="13">+C70-B70</f>
        <v>-42604985.390000001</v>
      </c>
      <c r="E70" s="16">
        <f t="shared" ref="E70:E82" si="14">+D70/B70*100</f>
        <v>-66.847868132810916</v>
      </c>
    </row>
    <row r="71" spans="1:5" ht="15" customHeight="1" x14ac:dyDescent="0.3">
      <c r="A71" s="17" t="s">
        <v>14</v>
      </c>
      <c r="B71" s="18">
        <f>[5]SCF!C68</f>
        <v>38484817.18</v>
      </c>
      <c r="C71" s="18">
        <v>16347484.550000001</v>
      </c>
      <c r="D71" s="18">
        <f t="shared" si="13"/>
        <v>-22137332.629999999</v>
      </c>
      <c r="E71" s="19">
        <f t="shared" ref="E71:E81" si="15">IFERROR(+D71/B71*100,0)</f>
        <v>-57.522249687350602</v>
      </c>
    </row>
    <row r="72" spans="1:5" ht="15" customHeight="1" x14ac:dyDescent="0.3">
      <c r="A72" s="17" t="s">
        <v>15</v>
      </c>
      <c r="B72" s="18">
        <f>[5]SCF!C69</f>
        <v>423731.79</v>
      </c>
      <c r="C72" s="18">
        <v>177991.62</v>
      </c>
      <c r="D72" s="18">
        <f t="shared" si="13"/>
        <v>-245740.16999999998</v>
      </c>
      <c r="E72" s="19">
        <f t="shared" si="15"/>
        <v>-57.994272745030528</v>
      </c>
    </row>
    <row r="73" spans="1:5" ht="15" customHeight="1" x14ac:dyDescent="0.3">
      <c r="A73" s="17" t="s">
        <v>16</v>
      </c>
      <c r="B73" s="18">
        <f>[5]SCF!C70</f>
        <v>623134.99</v>
      </c>
      <c r="C73" s="18">
        <v>5710.32</v>
      </c>
      <c r="D73" s="18">
        <f t="shared" si="13"/>
        <v>-617424.67000000004</v>
      </c>
      <c r="E73" s="19">
        <f t="shared" si="15"/>
        <v>-99.083614290380325</v>
      </c>
    </row>
    <row r="74" spans="1:5" ht="15" customHeight="1" x14ac:dyDescent="0.3">
      <c r="A74" s="17" t="s">
        <v>64</v>
      </c>
      <c r="B74" s="18">
        <f>[5]SCF!C71</f>
        <v>13534492</v>
      </c>
      <c r="C74" s="18">
        <v>131069.58000000002</v>
      </c>
      <c r="D74" s="18">
        <f t="shared" si="13"/>
        <v>-13403422.42</v>
      </c>
      <c r="E74" s="19">
        <f t="shared" si="15"/>
        <v>-99.031588477794358</v>
      </c>
    </row>
    <row r="75" spans="1:5" ht="15" customHeight="1" x14ac:dyDescent="0.3">
      <c r="A75" s="17" t="s">
        <v>18</v>
      </c>
      <c r="B75" s="18">
        <f>[5]SCF!C72</f>
        <v>10668071.039999999</v>
      </c>
      <c r="C75" s="18">
        <v>4467005.54</v>
      </c>
      <c r="D75" s="18">
        <f t="shared" si="13"/>
        <v>-6201065.4999999991</v>
      </c>
      <c r="E75" s="19">
        <f t="shared" si="15"/>
        <v>-58.127336017439937</v>
      </c>
    </row>
    <row r="76" spans="1:5" ht="15" customHeight="1" x14ac:dyDescent="0.3">
      <c r="A76" s="17" t="s">
        <v>19</v>
      </c>
      <c r="B76" s="18">
        <f>[5]SCF!C73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[5]SCF!C74</f>
        <v>10496584.130000001</v>
      </c>
      <c r="C77" s="18">
        <v>7102858.9600000009</v>
      </c>
      <c r="D77" s="18">
        <f t="shared" ref="D77:D81" si="16">C77-B77</f>
        <v>-3393725.17</v>
      </c>
      <c r="E77" s="19">
        <f t="shared" si="15"/>
        <v>-32.331710278017844</v>
      </c>
    </row>
    <row r="78" spans="1:5" x14ac:dyDescent="0.3">
      <c r="A78" s="24" t="s">
        <v>66</v>
      </c>
      <c r="B78" s="18">
        <f>[5]SCF!C75</f>
        <v>169629760</v>
      </c>
      <c r="C78" s="18">
        <v>90892389.449999988</v>
      </c>
      <c r="D78" s="18">
        <f t="shared" si="16"/>
        <v>-78737370.550000012</v>
      </c>
      <c r="E78" s="19">
        <f t="shared" si="15"/>
        <v>-46.417191505782959</v>
      </c>
    </row>
    <row r="79" spans="1:5" ht="15" customHeight="1" x14ac:dyDescent="0.3">
      <c r="A79" s="24" t="s">
        <v>67</v>
      </c>
      <c r="B79" s="18">
        <f>[5]SCF!C76</f>
        <v>3565808</v>
      </c>
      <c r="C79" s="18">
        <v>4746662.84</v>
      </c>
      <c r="D79" s="18">
        <f t="shared" si="16"/>
        <v>1180854.8399999999</v>
      </c>
      <c r="E79" s="19">
        <f t="shared" si="15"/>
        <v>33.116052238370649</v>
      </c>
    </row>
    <row r="80" spans="1:5" x14ac:dyDescent="0.3">
      <c r="A80" s="24" t="s">
        <v>68</v>
      </c>
      <c r="B80" s="18">
        <f>[5]SCF!C77</f>
        <v>0</v>
      </c>
      <c r="C80" s="18">
        <v>3093853.5100000002</v>
      </c>
      <c r="D80" s="18">
        <f t="shared" si="16"/>
        <v>3093853.5100000002</v>
      </c>
      <c r="E80" s="19">
        <f t="shared" si="15"/>
        <v>0</v>
      </c>
    </row>
    <row r="81" spans="1:5" x14ac:dyDescent="0.3">
      <c r="A81" s="24" t="s">
        <v>69</v>
      </c>
      <c r="B81" s="18">
        <f>[5]SCF!C78</f>
        <v>0</v>
      </c>
      <c r="C81" s="18">
        <v>2943403.37</v>
      </c>
      <c r="D81" s="18">
        <f t="shared" si="16"/>
        <v>2943403.37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247426399.13</v>
      </c>
      <c r="C82" s="31">
        <v>129908429.73999999</v>
      </c>
      <c r="D82" s="31">
        <f t="shared" si="13"/>
        <v>-117517969.39</v>
      </c>
      <c r="E82" s="32">
        <f t="shared" si="14"/>
        <v>-47.496132103613988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[5]SCF!C81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[5]SCF!C82</f>
        <v>735199149</v>
      </c>
      <c r="C85" s="18">
        <v>28972376.620000001</v>
      </c>
      <c r="D85" s="18">
        <f t="shared" si="17"/>
        <v>-706226772.38</v>
      </c>
      <c r="E85" s="19">
        <f t="shared" si="18"/>
        <v>-96.059247802529754</v>
      </c>
    </row>
    <row r="86" spans="1:5" ht="15" customHeight="1" x14ac:dyDescent="0.3">
      <c r="A86" s="24" t="s">
        <v>74</v>
      </c>
      <c r="B86" s="18">
        <f>[5]SCF!C83</f>
        <v>16602623</v>
      </c>
      <c r="C86" s="18">
        <v>7884130.2100000009</v>
      </c>
      <c r="D86" s="18">
        <f t="shared" si="17"/>
        <v>-8718492.7899999991</v>
      </c>
      <c r="E86" s="19">
        <f t="shared" si="18"/>
        <v>-52.512743257496119</v>
      </c>
    </row>
    <row r="87" spans="1:5" ht="15" customHeight="1" x14ac:dyDescent="0.3">
      <c r="A87" s="30" t="s">
        <v>75</v>
      </c>
      <c r="B87" s="33">
        <f>+B84+B85+B86</f>
        <v>751801772</v>
      </c>
      <c r="C87" s="31">
        <v>36856506.829999998</v>
      </c>
      <c r="D87" s="31">
        <f t="shared" si="17"/>
        <v>-714945265.16999996</v>
      </c>
      <c r="E87" s="32">
        <f>+D87/B87*100</f>
        <v>-95.097576488553415</v>
      </c>
    </row>
    <row r="88" spans="1:5" ht="18" customHeight="1" x14ac:dyDescent="0.3">
      <c r="A88" s="25" t="s">
        <v>76</v>
      </c>
      <c r="B88" s="27">
        <f>+B45+B46+B68+B82+B87</f>
        <v>3110895191.1300001</v>
      </c>
      <c r="C88" s="27">
        <v>1065831145.8800001</v>
      </c>
      <c r="D88" s="27">
        <f t="shared" si="17"/>
        <v>-2045064045.25</v>
      </c>
      <c r="E88" s="28">
        <f>+D88/B88*100</f>
        <v>-65.738763912105696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[5]SCF!C88</f>
        <v>86435055</v>
      </c>
      <c r="C91" s="18">
        <v>47454185</v>
      </c>
      <c r="D91" s="18">
        <f t="shared" ref="D91:D98" si="19">+C91-B91</f>
        <v>-38980870</v>
      </c>
      <c r="E91" s="19">
        <f>IFERROR(+D91/B91*100,0)</f>
        <v>-45.098449928677667</v>
      </c>
    </row>
    <row r="92" spans="1:5" ht="15" customHeight="1" x14ac:dyDescent="0.3">
      <c r="A92" s="24" t="s">
        <v>79</v>
      </c>
      <c r="B92" s="18">
        <f>[5]SCF!C89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[5]SCF!C90</f>
        <v>19998471</v>
      </c>
      <c r="C93" s="18">
        <v>6000000</v>
      </c>
      <c r="D93" s="18">
        <f t="shared" si="19"/>
        <v>-13998471</v>
      </c>
      <c r="E93" s="19">
        <f t="shared" si="20"/>
        <v>-69.997706324648519</v>
      </c>
    </row>
    <row r="94" spans="1:5" ht="15" customHeight="1" x14ac:dyDescent="0.3">
      <c r="A94" s="24" t="s">
        <v>81</v>
      </c>
      <c r="B94" s="18">
        <f>[5]SCF!C91</f>
        <v>8000000</v>
      </c>
      <c r="C94" s="18">
        <v>0</v>
      </c>
      <c r="D94" s="18">
        <f t="shared" si="19"/>
        <v>-8000000</v>
      </c>
      <c r="E94" s="19">
        <f t="shared" si="20"/>
        <v>-100</v>
      </c>
    </row>
    <row r="95" spans="1:5" ht="15" customHeight="1" x14ac:dyDescent="0.3">
      <c r="A95" s="24" t="s">
        <v>82</v>
      </c>
      <c r="B95" s="18">
        <f>[5]SCF!C92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[5]SCF!C93</f>
        <v>0</v>
      </c>
      <c r="C96" s="18">
        <v>46974267.219999999</v>
      </c>
      <c r="D96" s="18">
        <f t="shared" si="19"/>
        <v>46974267.219999999</v>
      </c>
      <c r="E96" s="19">
        <f t="shared" si="20"/>
        <v>0</v>
      </c>
    </row>
    <row r="97" spans="1:5" x14ac:dyDescent="0.3">
      <c r="A97" s="24" t="s">
        <v>84</v>
      </c>
      <c r="B97" s="18">
        <f>[5]SCF!C94</f>
        <v>22000000</v>
      </c>
      <c r="C97" s="18">
        <v>8220625.1199999992</v>
      </c>
      <c r="D97" s="18">
        <f t="shared" si="19"/>
        <v>-13779374.880000001</v>
      </c>
      <c r="E97" s="19">
        <f t="shared" si="20"/>
        <v>-62.633522181818194</v>
      </c>
    </row>
    <row r="98" spans="1:5" ht="15" customHeight="1" x14ac:dyDescent="0.3">
      <c r="A98" s="30" t="s">
        <v>85</v>
      </c>
      <c r="B98" s="33">
        <f>SUM(B91:B97)</f>
        <v>136433526</v>
      </c>
      <c r="C98" s="31">
        <v>108649077.34</v>
      </c>
      <c r="D98" s="31">
        <f t="shared" si="19"/>
        <v>-27784448.659999996</v>
      </c>
      <c r="E98" s="32">
        <f t="shared" ref="E98" si="21">+D98/B98*100</f>
        <v>-20.364824889155177</v>
      </c>
    </row>
    <row r="99" spans="1:5" ht="15" customHeight="1" x14ac:dyDescent="0.3">
      <c r="A99" s="34" t="s">
        <v>86</v>
      </c>
      <c r="B99" s="35">
        <f>+B42-B88-B98</f>
        <v>45576856</v>
      </c>
      <c r="C99" s="36">
        <v>-14485005.880000204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[5]SCF!$C$97</f>
        <v>91773126</v>
      </c>
      <c r="C100" s="18">
        <v>117626094.22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137349982</v>
      </c>
      <c r="C101" s="36">
        <v>103141088.33999979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COTELCO-PPALMA</vt:lpstr>
      <vt:lpstr>COTELCO</vt:lpstr>
      <vt:lpstr>SOCOTECO 1</vt:lpstr>
      <vt:lpstr>SOCOTECO 2</vt:lpstr>
      <vt:lpstr>SUKELCO</vt:lpstr>
      <vt:lpstr>COTELCO!Print_Titles</vt:lpstr>
      <vt:lpstr>'COTELCO-PPALMA'!Print_Titles</vt:lpstr>
      <vt:lpstr>'SOCOTECO 1'!Print_Titles</vt:lpstr>
      <vt:lpstr>'SOCOTECO 2'!Print_Titles</vt:lpstr>
      <vt:lpstr>SUKELCO!Print_Titles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2024-03-07T08:16:42Z</dcterms:created>
  <dcterms:modified xsi:type="dcterms:W3CDTF">2024-03-07T08:18:18Z</dcterms:modified>
</cp:coreProperties>
</file>